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4"/>
  <workbookPr/>
  <mc:AlternateContent xmlns:mc="http://schemas.openxmlformats.org/markup-compatibility/2006">
    <mc:Choice Requires="x15">
      <x15ac:absPath xmlns:x15ac="http://schemas.microsoft.com/office/spreadsheetml/2010/11/ac" url="https://sfgov1.sharepoint.com/sites/DPH-BHSRevenueIntegrity/Shared Documents/FY2024-25 Rate Analysis/Outpatient/"/>
    </mc:Choice>
  </mc:AlternateContent>
  <xr:revisionPtr revIDLastSave="363" documentId="8_{D7CD48ED-20CC-4AEB-806F-6E2B417030D6}" xr6:coauthVersionLast="47" xr6:coauthVersionMax="47" xr10:uidLastSave="{FDE5F48C-7066-4AF6-A381-72C0E5E64E3A}"/>
  <bookViews>
    <workbookView xWindow="28680" yWindow="-120" windowWidth="38640" windowHeight="21240" tabRatio="854" firstSheet="1" activeTab="1" xr2:uid="{00000000-000D-0000-FFFF-FFFF00000000}"/>
  </bookViews>
  <sheets>
    <sheet name="Instructions" sheetId="3" r:id="rId1"/>
    <sheet name="Blended Rate Tool" sheetId="27" r:id="rId2"/>
    <sheet name="Blended Rate SAMPLE" sheetId="28" r:id="rId3"/>
    <sheet name="Practitioner Rate Summary" sheetId="13" state="hidden" r:id="rId4"/>
  </sheets>
  <definedNames>
    <definedName name="_xlnm._FilterDatabase" localSheetId="2" hidden="1">'Blended Rate SAMPLE'!$B$12:$F$32</definedName>
    <definedName name="_xlnm._FilterDatabase" localSheetId="1" hidden="1">'Blended Rate Tool'!$B$11:$F$31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 i="28" l="1"/>
  <c r="G32" i="28" a="1"/>
  <c r="G32" i="28" s="1"/>
  <c r="F32" i="28" a="1"/>
  <c r="F32" i="28" s="1"/>
  <c r="G31" i="28" a="1"/>
  <c r="G31" i="28" s="1"/>
  <c r="F31" i="28" a="1"/>
  <c r="F31" i="28" s="1"/>
  <c r="G30" i="28" a="1"/>
  <c r="G30" i="28" s="1"/>
  <c r="F30" i="28" a="1"/>
  <c r="F30" i="28" s="1"/>
  <c r="G29" i="28" a="1"/>
  <c r="G29" i="28" s="1"/>
  <c r="F29" i="28" a="1"/>
  <c r="F29" i="28" s="1"/>
  <c r="G28" i="28" a="1"/>
  <c r="G28" i="28" s="1"/>
  <c r="F28" i="28" a="1"/>
  <c r="F28" i="28" s="1"/>
  <c r="G27" i="28" a="1"/>
  <c r="G27" i="28" s="1"/>
  <c r="F27" i="28" a="1"/>
  <c r="F27" i="28" s="1"/>
  <c r="G26" i="28" a="1"/>
  <c r="G26" i="28" s="1"/>
  <c r="F26" i="28" a="1"/>
  <c r="F26" i="28" s="1"/>
  <c r="G25" i="28" a="1"/>
  <c r="G25" i="28" s="1"/>
  <c r="F25" i="28" a="1"/>
  <c r="F25" i="28" s="1"/>
  <c r="G24" i="28" a="1"/>
  <c r="G24" i="28" s="1"/>
  <c r="F24" i="28" a="1"/>
  <c r="F24" i="28" s="1"/>
  <c r="G23" i="28" a="1"/>
  <c r="G23" i="28" s="1"/>
  <c r="F23" i="28" a="1"/>
  <c r="F23" i="28" s="1"/>
  <c r="G22" i="28" a="1"/>
  <c r="G22" i="28" s="1"/>
  <c r="F22" i="28" a="1"/>
  <c r="F22" i="28" s="1"/>
  <c r="G21" i="28" a="1"/>
  <c r="G21" i="28" s="1"/>
  <c r="F21" i="28" a="1"/>
  <c r="F21" i="28" s="1"/>
  <c r="G20" i="28" a="1"/>
  <c r="G20" i="28" s="1"/>
  <c r="F20" i="28" a="1"/>
  <c r="F20" i="28" s="1"/>
  <c r="G19" i="28" a="1"/>
  <c r="G19" i="28" s="1"/>
  <c r="F19" i="28" a="1"/>
  <c r="F19" i="28" s="1"/>
  <c r="G18" i="28" a="1"/>
  <c r="G18" i="28" s="1"/>
  <c r="F18" i="28" a="1"/>
  <c r="F18" i="28" s="1"/>
  <c r="G17" i="28" a="1"/>
  <c r="G17" i="28" s="1"/>
  <c r="F17" i="28" a="1"/>
  <c r="F17" i="28" s="1"/>
  <c r="F16" i="28" a="1"/>
  <c r="F16" i="28" s="1"/>
  <c r="F15" i="28" a="1"/>
  <c r="F15" i="28" s="1"/>
  <c r="F14" i="28" a="1"/>
  <c r="F14" i="28" s="1"/>
  <c r="F13" i="28" a="1"/>
  <c r="F13" i="28" s="1"/>
  <c r="G31" i="27" a="1"/>
  <c r="G31" i="27" s="1"/>
  <c r="G30" i="27" a="1"/>
  <c r="G30" i="27" s="1"/>
  <c r="G29" i="27" a="1"/>
  <c r="G29" i="27" s="1"/>
  <c r="G28" i="27" a="1"/>
  <c r="G28" i="27" s="1"/>
  <c r="G27" i="27" a="1"/>
  <c r="G27" i="27" s="1"/>
  <c r="G26" i="27" a="1"/>
  <c r="G26" i="27" s="1"/>
  <c r="G25" i="27" a="1"/>
  <c r="G25" i="27" s="1"/>
  <c r="G24" i="27" a="1"/>
  <c r="G24" i="27" s="1"/>
  <c r="G23" i="27" a="1"/>
  <c r="G23" i="27" s="1"/>
  <c r="G22" i="27" a="1"/>
  <c r="G22" i="27" s="1"/>
  <c r="G21" i="27" a="1"/>
  <c r="G21" i="27" s="1"/>
  <c r="G20" i="27" a="1"/>
  <c r="G20" i="27" s="1"/>
  <c r="G19" i="27" a="1"/>
  <c r="G19" i="27" s="1"/>
  <c r="G18" i="27" a="1"/>
  <c r="G18" i="27" s="1"/>
  <c r="G17" i="27" a="1"/>
  <c r="G17" i="27" s="1"/>
  <c r="G16" i="27" a="1"/>
  <c r="G16" i="27" s="1"/>
  <c r="F33" i="28" l="1"/>
  <c r="F12" i="27" a="1"/>
  <c r="F12" i="27" s="1"/>
  <c r="D32" i="27"/>
  <c r="F31" i="27" a="1"/>
  <c r="F31" i="27" s="1"/>
  <c r="F30" i="27" a="1"/>
  <c r="F30" i="27" s="1"/>
  <c r="F29" i="27" a="1"/>
  <c r="F29" i="27" s="1"/>
  <c r="F28" i="27" a="1"/>
  <c r="F28" i="27" s="1"/>
  <c r="F27" i="27" a="1"/>
  <c r="F27" i="27" s="1"/>
  <c r="F26" i="27" a="1"/>
  <c r="F26" i="27" s="1"/>
  <c r="F25" i="27" a="1"/>
  <c r="F25" i="27" s="1"/>
  <c r="F24" i="27" a="1"/>
  <c r="F24" i="27" s="1"/>
  <c r="F23" i="27" a="1"/>
  <c r="F23" i="27" s="1"/>
  <c r="F22" i="27" a="1"/>
  <c r="F22" i="27" s="1"/>
  <c r="F21" i="27" a="1"/>
  <c r="F21" i="27" s="1"/>
  <c r="F20" i="27" a="1"/>
  <c r="F20" i="27" s="1"/>
  <c r="F19" i="27" a="1"/>
  <c r="F19" i="27" s="1"/>
  <c r="F18" i="27" a="1"/>
  <c r="F18" i="27" s="1"/>
  <c r="F17" i="27" a="1"/>
  <c r="F17" i="27" s="1"/>
  <c r="F16" i="27" a="1"/>
  <c r="F16" i="27" s="1"/>
  <c r="F15" i="27" a="1"/>
  <c r="F15" i="27" s="1"/>
  <c r="F14" i="27" a="1"/>
  <c r="F14" i="27" s="1"/>
  <c r="F13" i="27" a="1"/>
  <c r="F13" i="27" s="1"/>
  <c r="F32" i="27" l="1"/>
  <c r="E9" i="13" l="1"/>
  <c r="E10" i="13"/>
  <c r="E11" i="13"/>
  <c r="E12" i="13"/>
  <c r="E13" i="13"/>
  <c r="E14" i="13"/>
  <c r="E15" i="13"/>
  <c r="E16" i="13"/>
  <c r="E17" i="13"/>
  <c r="E18" i="13"/>
  <c r="E19" i="13"/>
  <c r="E20" i="13"/>
  <c r="E21" i="13"/>
  <c r="E22" i="13"/>
  <c r="E23" i="13"/>
  <c r="E24" i="13"/>
  <c r="E8" i="13"/>
  <c r="D24" i="13" l="1"/>
  <c r="D23" i="13"/>
  <c r="D22" i="13"/>
  <c r="D21" i="13"/>
  <c r="D20" i="13"/>
  <c r="D19" i="13"/>
  <c r="D18" i="13"/>
  <c r="D17" i="13"/>
  <c r="D16" i="13"/>
  <c r="D15" i="13"/>
  <c r="D14" i="13"/>
  <c r="D13" i="13"/>
  <c r="D12" i="13"/>
  <c r="D11" i="13"/>
  <c r="D10" i="13"/>
  <c r="D9" i="13"/>
  <c r="D8" i="13"/>
  <c r="G14" i="27" l="1" a="1"/>
  <c r="G14" i="27" s="1"/>
  <c r="G15" i="28" a="1"/>
  <c r="G15" i="28" s="1"/>
  <c r="G12" i="27" a="1"/>
  <c r="G12" i="27" s="1"/>
  <c r="G13" i="28" a="1"/>
  <c r="G13" i="28" s="1"/>
  <c r="G13" i="27" a="1"/>
  <c r="G13" i="27" s="1"/>
  <c r="G14" i="28" a="1"/>
  <c r="G14" i="28" s="1"/>
  <c r="G15" i="27" a="1"/>
  <c r="G15" i="27" s="1"/>
  <c r="G16" i="28" a="1"/>
  <c r="G16" i="28" s="1"/>
  <c r="C35" i="27" l="1"/>
  <c r="C36" i="28"/>
  <c r="C37" i="28"/>
  <c r="C38" i="28" s="1"/>
  <c r="C36" i="27"/>
  <c r="C37" i="2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tc={1F6AED0C-DF75-41CB-B632-4CCB58186481}</author>
  </authors>
  <commentList>
    <comment ref="B7" authorId="0" shapeId="0" xr:uid="{1F6AED0C-DF75-41CB-B632-4CCB58186481}">
      <text>
        <t>[Threaded comment]
Your version of Excel allows you to read this threaded comment; however, any edits to it will get removed if the file is opened in a newer version of Excel. Learn more: https://go.microsoft.com/fwlink/?linkid=870924
Comment:
    @Yoshida, Maya (DPH) I forgot the password again (sorry!) - I don't think we are supposed to say Productivity so should we update this to LOE?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<sst xmlns="http://schemas.openxmlformats.org/spreadsheetml/2006/main" count="142" uniqueCount="105">
  <si>
    <t xml:space="preserve">Purpose: </t>
  </si>
  <si>
    <t xml:space="preserve">This template is a tool to help providers determine their FY 24/25 Blended Rate and Units of Service for their Outpatient SMH/SUD Programs. </t>
  </si>
  <si>
    <t>#</t>
  </si>
  <si>
    <t>Steps</t>
  </si>
  <si>
    <t>Instructions</t>
  </si>
  <si>
    <t>Complete One Excel Workbook per Program</t>
  </si>
  <si>
    <t xml:space="preserve">If there is more than one OP Program that requires a Blended Rate: Save a new workbook for another Mode 15/ODS-91 OP Program. Only list Billable staff identified under the Blended Rate funding source(s). </t>
  </si>
  <si>
    <t xml:space="preserve">Enter Program Information </t>
  </si>
  <si>
    <t>Go to the Program Blended Rate Tool tab and enter program information from Rows 4-7: Org. Name, Contract ID, Program Name, Code, Mode #, Program Type, Outpatient Budget, Level of Intensity. Note: contact your SOC if you do not know your programs' level of intensity.</t>
  </si>
  <si>
    <t>Enter Program Billing Staff</t>
  </si>
  <si>
    <r>
      <rPr>
        <sz val="12"/>
        <color rgb="FF000000"/>
        <rFont val="Calibri"/>
        <family val="2"/>
      </rPr>
      <t>Go to the Program blended rate tool tab and enter all billable staff listed under the specific OP program and their FTE. Be sure to enter staff only listed under the funding source(s) that require a Blended Rate. (Note: the following can be adjusted once you review Step 5) 
Enter the following for one program only and staff/FTE listed under the Blended Rate column from Appx B:
1.</t>
    </r>
    <r>
      <rPr>
        <b/>
        <sz val="12"/>
        <color rgb="FF000000"/>
        <rFont val="Calibri"/>
        <family val="2"/>
      </rPr>
      <t xml:space="preserve"> Job Title</t>
    </r>
    <r>
      <rPr>
        <sz val="12"/>
        <color rgb="FF000000"/>
        <rFont val="Calibri"/>
        <family val="2"/>
      </rPr>
      <t xml:space="preserve"> - position title for program/organization
2. </t>
    </r>
    <r>
      <rPr>
        <b/>
        <sz val="12"/>
        <color rgb="FF000000"/>
        <rFont val="Calibri"/>
        <family val="2"/>
      </rPr>
      <t xml:space="preserve">Practitioner Type </t>
    </r>
    <r>
      <rPr>
        <sz val="12"/>
        <color rgb="FF000000"/>
        <rFont val="Calibri"/>
        <family val="2"/>
      </rPr>
      <t xml:space="preserve">- refer to list from Appx B Salaries&amp; Fringe in the new "Practitioner Type" column 
3. </t>
    </r>
    <r>
      <rPr>
        <b/>
        <sz val="12"/>
        <color rgb="FF000000"/>
        <rFont val="Calibri"/>
        <family val="2"/>
      </rPr>
      <t>Program FTE</t>
    </r>
    <r>
      <rPr>
        <sz val="12"/>
        <color rgb="FF000000"/>
        <rFont val="Calibri"/>
        <family val="2"/>
      </rPr>
      <t xml:space="preserve"> - staff hours specific to the program based on the funding source that requires a Blended Rate. 
4.</t>
    </r>
    <r>
      <rPr>
        <b/>
        <sz val="12"/>
        <color rgb="FF000000"/>
        <rFont val="Calibri"/>
        <family val="2"/>
      </rPr>
      <t xml:space="preserve"> Position Status</t>
    </r>
    <r>
      <rPr>
        <sz val="12"/>
        <color rgb="FF000000"/>
        <rFont val="Calibri"/>
        <family val="2"/>
      </rPr>
      <t xml:space="preserve"> - identify position status: filled, partially filled (if more than 1 FTE), vacant </t>
    </r>
  </si>
  <si>
    <t>Auto-Calculated Columns</t>
  </si>
  <si>
    <r>
      <rPr>
        <sz val="12"/>
        <color rgb="FF000000"/>
        <rFont val="Calibri"/>
        <family val="2"/>
      </rPr>
      <t xml:space="preserve">1. </t>
    </r>
    <r>
      <rPr>
        <b/>
        <sz val="12"/>
        <color rgb="FF000000"/>
        <rFont val="Calibri"/>
        <family val="2"/>
      </rPr>
      <t>Expected Billable Hours -</t>
    </r>
    <r>
      <rPr>
        <sz val="12"/>
        <color rgb="FF000000"/>
        <rFont val="Calibri"/>
        <family val="2"/>
      </rPr>
      <t xml:space="preserve"> This is the number of Direct Patient Care Hours and will serve as the denominator for the Blended Rate. Calculation: LOE % (45-36%) of the practitioner type x entered FTE x 1840 (work hours in a year). 
2. </t>
    </r>
    <r>
      <rPr>
        <b/>
        <sz val="12"/>
        <color rgb="FF000000"/>
        <rFont val="Calibri"/>
        <family val="2"/>
      </rPr>
      <t>BHS</t>
    </r>
    <r>
      <rPr>
        <sz val="12"/>
        <color rgb="FF000000"/>
        <rFont val="Calibri"/>
        <family val="2"/>
      </rPr>
      <t xml:space="preserve"> </t>
    </r>
    <r>
      <rPr>
        <b/>
        <sz val="12"/>
        <color rgb="FF000000"/>
        <rFont val="Calibri"/>
        <family val="2"/>
      </rPr>
      <t>Practitioner Rate -</t>
    </r>
    <r>
      <rPr>
        <sz val="12"/>
        <color rgb="FF000000"/>
        <rFont val="Calibri"/>
        <family val="2"/>
      </rPr>
      <t xml:space="preserve"> This is the pass through percentage of the DHCS rate for the appropriate practitioner type adjusted for Program Level of Intensity.  Standard = 70%. Intensive  = 80%. </t>
    </r>
  </si>
  <si>
    <t>Outpatient Program Blended Rate Calculation Tool</t>
  </si>
  <si>
    <r>
      <rPr>
        <sz val="12"/>
        <color rgb="FF000000"/>
        <rFont val="Calibri"/>
        <family val="2"/>
      </rPr>
      <t>Go to the Program blended rate tool. This auto-populated section calculates the Your FY 24/25 Blended Rate and Units of Service:
1.</t>
    </r>
    <r>
      <rPr>
        <b/>
        <sz val="12"/>
        <color rgb="FF000000"/>
        <rFont val="Calibri"/>
        <family val="2"/>
      </rPr>
      <t xml:space="preserve"> Outpatient Budget Check</t>
    </r>
    <r>
      <rPr>
        <sz val="12"/>
        <color rgb="FF000000"/>
        <rFont val="Calibri"/>
        <family val="2"/>
      </rPr>
      <t xml:space="preserve"> - This calculates the difference between the FY 24/25 Outpatient Budget and the Projected Base Amount, which totals the practitioner base amount. If the difference is &gt;5%, you must adjust billable staff FTE to be within the Total Outpatient Budget (CRDC). The cell will tun green once you are &lt;5%. 
2.</t>
    </r>
    <r>
      <rPr>
        <b/>
        <sz val="12"/>
        <color rgb="FF000000"/>
        <rFont val="Calibri"/>
        <family val="2"/>
      </rPr>
      <t>FY 24/25 UOS</t>
    </r>
    <r>
      <rPr>
        <sz val="12"/>
        <color rgb="FF000000"/>
        <rFont val="Calibri"/>
        <family val="2"/>
      </rPr>
      <t xml:space="preserve"> - Hourly Units of Services (UOS) is based on Budget from 24/25 Funding Notification. Enter this number in the DPH Units of Service in your Appx B for FY24/25.
3. </t>
    </r>
    <r>
      <rPr>
        <b/>
        <sz val="12"/>
        <color rgb="FF000000"/>
        <rFont val="Calibri"/>
        <family val="2"/>
      </rPr>
      <t>FY 24/25 Blended Rate</t>
    </r>
    <r>
      <rPr>
        <sz val="12"/>
        <color rgb="FF000000"/>
        <rFont val="Calibri"/>
        <family val="2"/>
      </rPr>
      <t xml:space="preserve"> - The blended rate is based on the Budget from your 24/25 Funding Notification. Enter this number in the Cost Per Unit fields in your Appx B for FY 45/24. </t>
    </r>
  </si>
  <si>
    <t>Submission</t>
  </si>
  <si>
    <t>1. Enter the UOS from the Blended Rate Tool into the DPH Units of Service in your FY 24/25 Appendix B. 
2. Enter the Blended Rate from the Blended Rate into the Cost Per Unit in your FY 24/25 Appendix B.
3. If the FTE changed in this template, update the Appx B Outpatient Service column in the Salaries &amp; Benefits tab.
4. Submit a copy of this Blended Rate Template with your finalized Appendix B to your CDTA Program Manager.</t>
  </si>
  <si>
    <t>THIS IS A RATE DEVELOPMENT TOOL FOR FY 24/25</t>
  </si>
  <si>
    <t>Program Instructions:</t>
  </si>
  <si>
    <t xml:space="preserve">Enter Billable Staff (staff contributing to billable units of service) for one Outpatient Program only. If your agency has more than one Outpatient Program requiring a rate, please create a new workbook. </t>
  </si>
  <si>
    <t>Organization :</t>
  </si>
  <si>
    <t>Program Name:</t>
  </si>
  <si>
    <t>Contract ID:</t>
  </si>
  <si>
    <t>Program Code/Bill Area:</t>
  </si>
  <si>
    <t>Contact Name:</t>
  </si>
  <si>
    <t>Mode or Modality:</t>
  </si>
  <si>
    <t>Contact Email:</t>
  </si>
  <si>
    <t>Total Outpatient Budget (CRDC):</t>
  </si>
  <si>
    <t>Level of Intensity:</t>
  </si>
  <si>
    <t>Staffing Instructions:</t>
  </si>
  <si>
    <r>
      <t xml:space="preserve">Enter </t>
    </r>
    <r>
      <rPr>
        <b/>
        <u/>
        <sz val="13"/>
        <color rgb="FF000000"/>
        <rFont val="Calibri"/>
        <family val="2"/>
      </rPr>
      <t>Billing Staff</t>
    </r>
    <r>
      <rPr>
        <b/>
        <sz val="13"/>
        <color rgb="FF000000"/>
        <rFont val="Calibri"/>
        <family val="2"/>
      </rPr>
      <t xml:space="preserve"> for one program only and FTE listed Outpatient column from Appx B. (Reminder: This does not include FTEs from Mode 45/55/60 etc.). </t>
    </r>
  </si>
  <si>
    <t>Job Title</t>
  </si>
  <si>
    <t>Practitioner Type</t>
  </si>
  <si>
    <t>Program FTE</t>
  </si>
  <si>
    <t>Position Status</t>
  </si>
  <si>
    <t>Expected Billable Hours</t>
  </si>
  <si>
    <t>BHS Practitioner Rate</t>
  </si>
  <si>
    <t>Outpatient Program Blended Rate Tool</t>
  </si>
  <si>
    <t>Outpatient Budget Check:</t>
  </si>
  <si>
    <t>If difference is &gt;5%, you must adjust billable staff FTE to be within the Total Outpatient Budget (CRDC).</t>
  </si>
  <si>
    <t>FY 24/25 UOS:</t>
  </si>
  <si>
    <r>
      <rPr>
        <sz val="12.5"/>
        <color rgb="FF000000"/>
        <rFont val="Calibri"/>
        <family val="2"/>
      </rPr>
      <t>Hourly UOS based on Outpatient Budget from 24/25 Funding Notification.</t>
    </r>
    <r>
      <rPr>
        <b/>
        <sz val="12.5"/>
        <color rgb="FF000000"/>
        <rFont val="Calibri"/>
        <family val="2"/>
      </rPr>
      <t xml:space="preserve"> Enter this number in the DPH Units of Service cell in your CRDC.</t>
    </r>
  </si>
  <si>
    <t>FY 24/25 Blended Rate:</t>
  </si>
  <si>
    <r>
      <rPr>
        <sz val="12.5"/>
        <color rgb="FF000000"/>
        <rFont val="Calibri"/>
        <family val="2"/>
      </rPr>
      <t xml:space="preserve">Rate is based on the Outpatient Budget from the 24/25 Funding Notification. </t>
    </r>
    <r>
      <rPr>
        <b/>
        <sz val="12.5"/>
        <color rgb="FF000000"/>
        <rFont val="Calibri"/>
        <family val="2"/>
      </rPr>
      <t xml:space="preserve">Enter this number in the Cost Per Unit cell in your CRDC. </t>
    </r>
  </si>
  <si>
    <t>Total Non-Billing Staff + Operating:</t>
  </si>
  <si>
    <r>
      <rPr>
        <b/>
        <u val="double"/>
        <sz val="12.5"/>
        <color rgb="FFC00000"/>
        <rFont val="Calibri"/>
        <family val="2"/>
      </rPr>
      <t>DO NOT ENTER INFORMATION IN THIS CELL</t>
    </r>
    <r>
      <rPr>
        <b/>
        <sz val="12.5"/>
        <color rgb="FFC00000"/>
        <rFont val="Calibri"/>
        <family val="2"/>
      </rPr>
      <t>. BHS SOC will complete if necessary.</t>
    </r>
  </si>
  <si>
    <t xml:space="preserve">SAMPLE </t>
  </si>
  <si>
    <t>BHS CBO</t>
  </si>
  <si>
    <t>Blended Places</t>
  </si>
  <si>
    <t>John Doe</t>
  </si>
  <si>
    <t>Mode 15</t>
  </si>
  <si>
    <t>john.doe@sfdph.org</t>
  </si>
  <si>
    <t>Intensive</t>
  </si>
  <si>
    <t xml:space="preserve">Clinician </t>
  </si>
  <si>
    <t>Licensed Physician</t>
  </si>
  <si>
    <t>Vacant</t>
  </si>
  <si>
    <t>Counselor</t>
  </si>
  <si>
    <t>Mental Health Rehab Specialist  </t>
  </si>
  <si>
    <t>Filled</t>
  </si>
  <si>
    <t>LCSW</t>
  </si>
  <si>
    <t>LPHA (MFT, LCSW, LPCC)/ Intern or Waivered LPHA (MFT, LCSW, LPCC) </t>
  </si>
  <si>
    <t>Peer Navigator</t>
  </si>
  <si>
    <t>Peer Support Specialist </t>
  </si>
  <si>
    <t xml:space="preserve">These are the DHCS rates with the 70 or 80% pass through are for REFERENCE ONLY </t>
  </si>
  <si>
    <t>Standard OP</t>
  </si>
  <si>
    <t>Intensive OP</t>
  </si>
  <si>
    <t>this is added to the 70% standard pass through rate (80%)</t>
  </si>
  <si>
    <t>FY24/25 Rates</t>
  </si>
  <si>
    <t>DHCS Practitioner Types</t>
  </si>
  <si>
    <t>Productivity</t>
  </si>
  <si>
    <t>DHCS Rate</t>
  </si>
  <si>
    <t>Base Reimbursement</t>
  </si>
  <si>
    <t>Intensive 
Add-On</t>
  </si>
  <si>
    <t>Appendix B Practitioner Type</t>
  </si>
  <si>
    <t>Clinical Nurse Specialist</t>
  </si>
  <si>
    <t xml:space="preserve">Clinical Nurse Specialist </t>
  </si>
  <si>
    <t>LCSW (Licensed, Waivered or Registered)</t>
  </si>
  <si>
    <t>Licensed Psychiatric Technician</t>
  </si>
  <si>
    <t>Licensed Psychiatric Technician </t>
  </si>
  <si>
    <t>Licensed Vocational Nurse</t>
  </si>
  <si>
    <t xml:space="preserve">LVN </t>
  </si>
  <si>
    <t>Medical Assistant</t>
  </si>
  <si>
    <t xml:space="preserve">Medical Assistant </t>
  </si>
  <si>
    <t>Mental Health Rehabilitation Specialist</t>
  </si>
  <si>
    <t>MFT/LPCC (Licensed, Waivered or Registered)</t>
  </si>
  <si>
    <t>Nurse Practitioner</t>
  </si>
  <si>
    <t xml:space="preserve">Nurse Practitioner </t>
  </si>
  <si>
    <t>Occupational Therapist</t>
  </si>
  <si>
    <t xml:space="preserve">Occupational Therapist </t>
  </si>
  <si>
    <t>Other Qualified Practitioner</t>
  </si>
  <si>
    <t xml:space="preserve">Other Qualified Providers - Other Designated MH Staff that Bill Medi-Cal </t>
  </si>
  <si>
    <t>Peer Support Specialists</t>
  </si>
  <si>
    <t>Physician Assistant</t>
  </si>
  <si>
    <t xml:space="preserve">Physician’s Assistant </t>
  </si>
  <si>
    <t>Psychologist (Licensed or Waivered)</t>
  </si>
  <si>
    <t xml:space="preserve">Psychologist (Licensed or waivered) </t>
  </si>
  <si>
    <t>Registered Nurse</t>
  </si>
  <si>
    <t xml:space="preserve">RN </t>
  </si>
  <si>
    <t>Registered Pharmacist</t>
  </si>
  <si>
    <t>Pharmacist </t>
  </si>
  <si>
    <t>Certified AOD Counselor</t>
  </si>
  <si>
    <t xml:space="preserve">Certified AOD Counselor </t>
  </si>
  <si>
    <t>Payer Source: SMHS &amp; DMC-ODS</t>
  </si>
  <si>
    <t>Rate Summary.xlsx</t>
  </si>
  <si>
    <t xml:space="preserve">DHCS Fee Schedule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</si>
</sst>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48">
    <font>
      <sz val="11"/>
      <color theme="1"/>
      <name val="Aptos Narrow"/>
      <family val="2"/>
      <scheme val="minor"/>
    </font>
    <font>
      <sz val="10"/>
      <color theme="1"/>
      <name val="Arial"/>
      <family val="2"/>
    </font>
    <font>
      <sz val="10"/>
      <name val="Arial"/>
      <family val="2"/>
    </font>
    <font>
      <u/>
      <sz val="11"/>
      <color theme="10"/>
      <name val="Aptos Narrow"/>
      <family val="2"/>
      <scheme val="minor"/>
    </font>
    <font>
      <sz val="11"/>
      <color theme="1"/>
      <name val="Aptos Narrow"/>
      <family val="2"/>
      <scheme val="minor"/>
    </font>
    <font>
      <sz val="11"/>
      <color rgb="FF000000"/>
      <name val="Calibri"/>
      <family val="2"/>
    </font>
    <font>
      <sz val="11"/>
      <color theme="1"/>
      <name val="Calibri"/>
      <family val="2"/>
    </font>
    <font>
      <b/>
      <sz val="11"/>
      <color theme="1"/>
      <name val="Calibri"/>
      <family val="2"/>
    </font>
    <font>
      <b/>
      <sz val="11"/>
      <color theme="8" tint="0.39997558519241921"/>
      <name val="Calibri"/>
      <family val="2"/>
    </font>
    <font>
      <b/>
      <sz val="11"/>
      <color theme="0"/>
      <name val="Calibri"/>
      <family val="2"/>
    </font>
    <font>
      <b/>
      <sz val="11"/>
      <color rgb="FF000000"/>
      <name val="Calibri"/>
      <family val="2"/>
    </font>
    <font>
      <u/>
      <sz val="11"/>
      <color theme="10"/>
      <name val="Calibri"/>
      <family val="2"/>
    </font>
    <font>
      <sz val="11"/>
      <name val="Calibri"/>
      <family val="2"/>
    </font>
    <font>
      <b/>
      <sz val="12"/>
      <color theme="1"/>
      <name val="Calibri"/>
      <family val="2"/>
    </font>
    <font>
      <i/>
      <sz val="11"/>
      <color theme="1"/>
      <name val="Calibri"/>
      <family val="2"/>
    </font>
    <font>
      <sz val="12"/>
      <color theme="1"/>
      <name val="Calibri"/>
      <family val="2"/>
    </font>
    <font>
      <b/>
      <sz val="14"/>
      <color rgb="FFC00000"/>
      <name val="Calibri"/>
      <family val="2"/>
    </font>
    <font>
      <b/>
      <sz val="14"/>
      <color theme="1"/>
      <name val="Calibri"/>
      <family val="2"/>
    </font>
    <font>
      <b/>
      <sz val="14"/>
      <color rgb="FFFF0000"/>
      <name val="Calibri"/>
      <family val="2"/>
    </font>
    <font>
      <b/>
      <sz val="12"/>
      <name val="Calibri"/>
      <family val="2"/>
    </font>
    <font>
      <b/>
      <sz val="12"/>
      <color theme="0"/>
      <name val="Calibri"/>
      <family val="2"/>
    </font>
    <font>
      <sz val="12"/>
      <color rgb="FF000000"/>
      <name val="Calibri"/>
      <family val="2"/>
    </font>
    <font>
      <b/>
      <sz val="12"/>
      <color rgb="FF000000"/>
      <name val="Calibri"/>
      <family val="2"/>
    </font>
    <font>
      <sz val="14"/>
      <color theme="1"/>
      <name val="Calibri"/>
      <family val="2"/>
    </font>
    <font>
      <b/>
      <sz val="12"/>
      <color rgb="FFC00000"/>
      <name val="Calibri"/>
      <family val="2"/>
    </font>
    <font>
      <sz val="12"/>
      <name val="Calibri"/>
      <family val="2"/>
    </font>
    <font>
      <sz val="12"/>
      <color rgb="FF444444"/>
      <name val="Calibri"/>
      <family val="2"/>
    </font>
    <font>
      <i/>
      <sz val="14"/>
      <color theme="1"/>
      <name val="Calibri"/>
      <family val="2"/>
    </font>
    <font>
      <i/>
      <u/>
      <sz val="14"/>
      <color theme="1"/>
      <name val="Calibri"/>
      <family val="2"/>
    </font>
    <font>
      <sz val="11"/>
      <color theme="1"/>
      <name val="Calibri"/>
      <family val="2"/>
    </font>
    <font>
      <b/>
      <sz val="13"/>
      <color theme="1"/>
      <name val="Calibri"/>
      <family val="2"/>
    </font>
    <font>
      <sz val="13"/>
      <color theme="1"/>
      <name val="Calibri"/>
      <family val="2"/>
    </font>
    <font>
      <b/>
      <sz val="13"/>
      <name val="Calibri"/>
      <family val="2"/>
    </font>
    <font>
      <b/>
      <sz val="13"/>
      <color rgb="FFC00000"/>
      <name val="Calibri"/>
      <family val="2"/>
    </font>
    <font>
      <b/>
      <sz val="16"/>
      <color theme="1"/>
      <name val="Calibri"/>
      <family val="2"/>
    </font>
    <font>
      <b/>
      <sz val="12.5"/>
      <name val="Calibri"/>
      <family val="2"/>
    </font>
    <font>
      <sz val="12.5"/>
      <name val="Calibri"/>
      <family val="2"/>
    </font>
    <font>
      <b/>
      <sz val="12.5"/>
      <color theme="1"/>
      <name val="Calibri"/>
      <family val="2"/>
    </font>
    <font>
      <b/>
      <u/>
      <sz val="14"/>
      <color rgb="FFC00000"/>
      <name val="Calibri"/>
      <family val="2"/>
    </font>
    <font>
      <b/>
      <sz val="13"/>
      <color rgb="FF000000"/>
      <name val="Calibri"/>
      <family val="2"/>
    </font>
    <font>
      <b/>
      <u/>
      <sz val="13"/>
      <color rgb="FF000000"/>
      <name val="Calibri"/>
      <family val="2"/>
    </font>
    <font>
      <b/>
      <u/>
      <sz val="18"/>
      <color theme="1"/>
      <name val="Calibri"/>
      <family val="2"/>
    </font>
    <font>
      <sz val="12.5"/>
      <color rgb="FF000000"/>
      <name val="Calibri"/>
      <family val="2"/>
    </font>
    <font>
      <b/>
      <sz val="12.5"/>
      <color rgb="FF000000"/>
      <name val="Calibri"/>
      <family val="2"/>
    </font>
    <font>
      <sz val="8"/>
      <name val="Aptos Narrow"/>
      <family val="2"/>
      <scheme val="minor"/>
    </font>
    <font>
      <b/>
      <sz val="12.5"/>
      <color rgb="FFC00000"/>
      <name val="Calibri"/>
      <family val="2"/>
    </font>
    <font>
      <b/>
      <u val="double"/>
      <sz val="12.5"/>
      <color rgb="FFC00000"/>
      <name val="Calibri"/>
      <family val="2"/>
    </font>
    <font>
      <sz val="22"/>
      <color theme="1"/>
      <name val="Calibri"/>
      <family val="2"/>
    </font>
  </fonts>
  <fills count="11">
    <fill>
      <patternFill patternType="none"/>
    </fill>
    <fill>
      <patternFill patternType="gray125"/>
    </fill>
    <fill>
      <patternFill patternType="solid">
        <fgColor theme="7"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7" tint="0.79998168889431442"/>
        <bgColor rgb="FF000000"/>
      </patternFill>
    </fill>
    <fill>
      <patternFill patternType="solid">
        <fgColor theme="7" tint="0.59999389629810485"/>
        <bgColor indexed="64"/>
      </patternFill>
    </fill>
    <fill>
      <patternFill patternType="solid">
        <fgColor theme="7" tint="0.59999389629810485"/>
        <bgColor rgb="FF000000"/>
      </patternFill>
    </fill>
    <fill>
      <patternFill patternType="solid">
        <fgColor rgb="FFFFFF00"/>
        <bgColor indexed="64"/>
      </patternFill>
    </fill>
    <fill>
      <patternFill patternType="solid">
        <fgColor theme="8" tint="-0.249977111117893"/>
        <bgColor indexed="64"/>
      </patternFill>
    </fill>
    <fill>
      <patternFill patternType="solid">
        <fgColor theme="8" tint="0.79998168889431442"/>
        <bgColor indexed="64"/>
      </patternFill>
    </fill>
  </fills>
  <borders count="28">
    <border>
      <left/>
      <right/>
      <top/>
      <bottom/>
      <diagonal/>
    </border>
    <border>
      <left style="thin">
        <color theme="7" tint="-0.499984740745262"/>
      </left>
      <right style="thin">
        <color theme="7" tint="-0.499984740745262"/>
      </right>
      <top style="thin">
        <color theme="7" tint="-0.499984740745262"/>
      </top>
      <bottom style="thin">
        <color theme="7" tint="-0.499984740745262"/>
      </bottom>
      <diagonal/>
    </border>
    <border>
      <left/>
      <right style="thin">
        <color rgb="FF156082"/>
      </right>
      <top style="thin">
        <color rgb="FF156082"/>
      </top>
      <bottom/>
      <diagonal/>
    </border>
    <border>
      <left/>
      <right/>
      <top style="thin">
        <color rgb="FF44B3E1"/>
      </top>
      <bottom style="thin">
        <color rgb="FF44B3E1"/>
      </bottom>
      <diagonal/>
    </border>
    <border>
      <left style="thin">
        <color indexed="64"/>
      </left>
      <right style="thin">
        <color indexed="64"/>
      </right>
      <top style="thin">
        <color indexed="64"/>
      </top>
      <bottom style="thin">
        <color indexed="64"/>
      </bottom>
      <diagonal/>
    </border>
    <border>
      <left/>
      <right/>
      <top/>
      <bottom style="thin">
        <color rgb="FF44B3E1"/>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rgb="FF000000"/>
      </bottom>
      <diagonal/>
    </border>
  </borders>
  <cellStyleXfs count="6">
    <xf numFmtId="0" fontId="0" fillId="0" borderId="0"/>
    <xf numFmtId="44" fontId="1" fillId="0" borderId="0" applyFont="0" applyFill="0" applyBorder="0" applyAlignment="0" applyProtection="0"/>
    <xf numFmtId="43" fontId="4" fillId="0" borderId="0" applyFont="0" applyFill="0" applyBorder="0" applyAlignment="0" applyProtection="0"/>
    <xf numFmtId="0" fontId="3" fillId="0" borderId="0" applyNumberFormat="0" applyFill="0" applyBorder="0" applyAlignment="0" applyProtection="0"/>
    <xf numFmtId="44" fontId="2" fillId="0" borderId="0" applyFont="0" applyFill="0" applyBorder="0" applyAlignment="0" applyProtection="0"/>
    <xf numFmtId="9" fontId="4" fillId="0" borderId="0" applyFont="0" applyFill="0" applyBorder="0" applyAlignment="0" applyProtection="0"/>
  </cellStyleXfs>
  <cellXfs count="124">
    <xf numFmtId="0" fontId="0" fillId="0" borderId="0" xfId="0"/>
    <xf numFmtId="0" fontId="12" fillId="0" borderId="0" xfId="0" applyFont="1" applyAlignment="1">
      <alignment vertical="center"/>
    </xf>
    <xf numFmtId="0" fontId="9" fillId="0" borderId="0" xfId="0" applyFont="1" applyAlignment="1">
      <alignment horizontal="center" vertical="center" wrapText="1"/>
    </xf>
    <xf numFmtId="0" fontId="9" fillId="0" borderId="0" xfId="0" applyFont="1" applyAlignment="1">
      <alignment vertical="center"/>
    </xf>
    <xf numFmtId="0" fontId="9" fillId="0" borderId="0" xfId="0" applyFont="1" applyAlignment="1">
      <alignment horizontal="left" vertical="center" wrapText="1"/>
    </xf>
    <xf numFmtId="0" fontId="6" fillId="0" borderId="0" xfId="0" applyFont="1" applyAlignment="1">
      <alignment vertical="center"/>
    </xf>
    <xf numFmtId="0" fontId="6" fillId="3" borderId="1" xfId="0" applyFont="1" applyFill="1" applyBorder="1" applyAlignment="1">
      <alignment vertical="center"/>
    </xf>
    <xf numFmtId="9" fontId="6" fillId="4" borderId="1" xfId="0" applyNumberFormat="1" applyFont="1" applyFill="1" applyBorder="1" applyAlignment="1">
      <alignment horizontal="center" vertical="center"/>
    </xf>
    <xf numFmtId="9" fontId="6" fillId="0" borderId="0" xfId="0" applyNumberFormat="1" applyFont="1" applyAlignment="1">
      <alignment horizontal="center" vertical="center" wrapText="1"/>
    </xf>
    <xf numFmtId="9" fontId="14" fillId="0" borderId="0" xfId="0" applyNumberFormat="1" applyFont="1" applyAlignment="1">
      <alignment horizontal="left" vertical="center" wrapText="1"/>
    </xf>
    <xf numFmtId="0" fontId="13" fillId="0" borderId="0" xfId="0" applyFont="1" applyAlignment="1">
      <alignment horizontal="center" vertical="center" wrapText="1"/>
    </xf>
    <xf numFmtId="0" fontId="5" fillId="0" borderId="0" xfId="0" applyFont="1" applyAlignment="1">
      <alignment vertical="center"/>
    </xf>
    <xf numFmtId="164" fontId="5" fillId="0" borderId="0" xfId="1" applyNumberFormat="1" applyFont="1" applyAlignment="1">
      <alignment horizontal="center" vertical="center"/>
    </xf>
    <xf numFmtId="164" fontId="10" fillId="0" borderId="0" xfId="1" applyNumberFormat="1" applyFont="1" applyAlignment="1">
      <alignment horizontal="center" vertical="center"/>
    </xf>
    <xf numFmtId="9" fontId="6" fillId="0" borderId="0" xfId="0" applyNumberFormat="1" applyFont="1" applyAlignment="1">
      <alignment horizontal="center" vertical="center"/>
    </xf>
    <xf numFmtId="164" fontId="5" fillId="0" borderId="0" xfId="1" applyNumberFormat="1" applyFont="1" applyAlignment="1">
      <alignment horizontal="left" vertical="center" wrapText="1"/>
    </xf>
    <xf numFmtId="43" fontId="6" fillId="0" borderId="0" xfId="0" applyNumberFormat="1" applyFont="1" applyAlignment="1">
      <alignment vertical="center"/>
    </xf>
    <xf numFmtId="44" fontId="5" fillId="0" borderId="0" xfId="1" applyFont="1" applyAlignment="1">
      <alignment vertical="center"/>
    </xf>
    <xf numFmtId="44" fontId="10" fillId="0" borderId="0" xfId="1" applyFont="1" applyAlignment="1">
      <alignment vertical="center"/>
    </xf>
    <xf numFmtId="44" fontId="5" fillId="0" borderId="0" xfId="1" applyFont="1" applyAlignment="1">
      <alignment horizontal="center" vertical="center" wrapText="1"/>
    </xf>
    <xf numFmtId="0" fontId="11" fillId="0" borderId="0" xfId="3" applyFont="1" applyAlignment="1">
      <alignment vertical="center"/>
    </xf>
    <xf numFmtId="0" fontId="6" fillId="0" borderId="0" xfId="0" applyFont="1" applyAlignment="1">
      <alignment horizontal="center" vertical="center" wrapText="1"/>
    </xf>
    <xf numFmtId="0" fontId="20" fillId="0" borderId="0" xfId="0" applyFont="1" applyAlignment="1">
      <alignment vertical="center"/>
    </xf>
    <xf numFmtId="0" fontId="21" fillId="0" borderId="0" xfId="0" applyFont="1" applyAlignment="1">
      <alignment vertical="center"/>
    </xf>
    <xf numFmtId="0" fontId="15" fillId="0" borderId="0" xfId="0" applyFont="1" applyAlignment="1">
      <alignment vertical="center"/>
    </xf>
    <xf numFmtId="0" fontId="21" fillId="0" borderId="0" xfId="0" applyFont="1" applyAlignment="1">
      <alignment horizontal="center" vertical="center"/>
    </xf>
    <xf numFmtId="0" fontId="20" fillId="0" borderId="0" xfId="0" applyFont="1" applyAlignment="1">
      <alignment horizontal="center" vertical="center"/>
    </xf>
    <xf numFmtId="0" fontId="21" fillId="0" borderId="0" xfId="0" applyFont="1" applyAlignment="1">
      <alignment vertical="center" wrapText="1"/>
    </xf>
    <xf numFmtId="0" fontId="15" fillId="0" borderId="0" xfId="0" applyFont="1" applyAlignment="1">
      <alignment horizontal="center" vertical="center"/>
    </xf>
    <xf numFmtId="0" fontId="6" fillId="0" borderId="0" xfId="0" applyFont="1" applyAlignment="1">
      <alignment horizontal="center" vertical="center"/>
    </xf>
    <xf numFmtId="0" fontId="16" fillId="5" borderId="4" xfId="0" applyFont="1" applyFill="1" applyBorder="1" applyAlignment="1">
      <alignment vertical="center"/>
    </xf>
    <xf numFmtId="0" fontId="8" fillId="0" borderId="0" xfId="0" applyFont="1" applyAlignment="1">
      <alignment horizontal="left" vertical="center"/>
    </xf>
    <xf numFmtId="0" fontId="8" fillId="0" borderId="0" xfId="0" applyFont="1" applyAlignment="1">
      <alignment vertical="center"/>
    </xf>
    <xf numFmtId="164" fontId="13" fillId="0" borderId="0" xfId="0" applyNumberFormat="1" applyFont="1" applyAlignment="1">
      <alignment horizontal="center" vertical="center"/>
    </xf>
    <xf numFmtId="0" fontId="10" fillId="0" borderId="0" xfId="0" applyFont="1" applyAlignment="1">
      <alignment vertical="center" wrapText="1"/>
    </xf>
    <xf numFmtId="0" fontId="8" fillId="0" borderId="0" xfId="0" applyFont="1" applyAlignment="1">
      <alignment horizontal="center" vertical="center"/>
    </xf>
    <xf numFmtId="164" fontId="8" fillId="0" borderId="0" xfId="0" applyNumberFormat="1" applyFont="1" applyAlignment="1">
      <alignment horizontal="center" vertical="center"/>
    </xf>
    <xf numFmtId="0" fontId="6" fillId="0" borderId="0" xfId="0" applyFont="1" applyAlignment="1">
      <alignment horizontal="left" vertical="center"/>
    </xf>
    <xf numFmtId="164" fontId="6" fillId="0" borderId="0" xfId="0" applyNumberFormat="1" applyFont="1" applyAlignment="1">
      <alignment horizontal="center" vertical="center"/>
    </xf>
    <xf numFmtId="0" fontId="6" fillId="0" borderId="0" xfId="0" applyFont="1" applyAlignment="1">
      <alignment vertical="center" wrapText="1"/>
    </xf>
    <xf numFmtId="0" fontId="28" fillId="0" borderId="0" xfId="0" applyFont="1" applyAlignment="1">
      <alignment vertical="center"/>
    </xf>
    <xf numFmtId="0" fontId="21" fillId="0" borderId="5" xfId="0" applyFont="1" applyBorder="1" applyAlignment="1">
      <alignment horizontal="center" vertical="center"/>
    </xf>
    <xf numFmtId="0" fontId="21" fillId="0" borderId="3" xfId="0" applyFont="1" applyBorder="1" applyAlignment="1">
      <alignment horizontal="center" vertical="center"/>
    </xf>
    <xf numFmtId="0" fontId="17" fillId="0" borderId="0" xfId="0" applyFont="1" applyAlignment="1">
      <alignment vertical="center"/>
    </xf>
    <xf numFmtId="0" fontId="17" fillId="0" borderId="0" xfId="0" applyFont="1" applyAlignment="1">
      <alignment vertical="center" wrapText="1"/>
    </xf>
    <xf numFmtId="0" fontId="21" fillId="0" borderId="2" xfId="0" applyFont="1" applyBorder="1" applyAlignment="1">
      <alignment vertical="center" wrapText="1"/>
    </xf>
    <xf numFmtId="0" fontId="22" fillId="2" borderId="0" xfId="0" applyFont="1" applyFill="1" applyAlignment="1">
      <alignment vertical="center"/>
    </xf>
    <xf numFmtId="0" fontId="24" fillId="2" borderId="0" xfId="0" applyFont="1" applyFill="1" applyAlignment="1">
      <alignment vertical="center"/>
    </xf>
    <xf numFmtId="0" fontId="29" fillId="0" borderId="0" xfId="0" applyFont="1" applyAlignment="1">
      <alignment vertical="center"/>
    </xf>
    <xf numFmtId="0" fontId="27" fillId="0" borderId="0" xfId="0" applyFont="1" applyAlignment="1">
      <alignment vertical="center"/>
    </xf>
    <xf numFmtId="0" fontId="18" fillId="0" borderId="0" xfId="0" applyFont="1" applyAlignment="1">
      <alignment vertical="center"/>
    </xf>
    <xf numFmtId="0" fontId="7" fillId="0" borderId="0" xfId="0" applyFont="1" applyAlignment="1">
      <alignment horizontal="left" vertical="center"/>
    </xf>
    <xf numFmtId="0" fontId="15" fillId="0" borderId="0" xfId="0" applyFont="1" applyAlignment="1">
      <alignment horizontal="left" vertical="center"/>
    </xf>
    <xf numFmtId="2" fontId="15" fillId="0" borderId="0" xfId="2" applyNumberFormat="1" applyFont="1" applyFill="1" applyBorder="1" applyAlignment="1">
      <alignment horizontal="center" vertical="center"/>
    </xf>
    <xf numFmtId="0" fontId="26" fillId="0" borderId="0" xfId="0" applyFont="1" applyAlignment="1">
      <alignment horizontal="center" vertical="center"/>
    </xf>
    <xf numFmtId="0" fontId="26" fillId="0" borderId="0" xfId="0" applyFont="1" applyAlignment="1">
      <alignment horizontal="left" vertical="center"/>
    </xf>
    <xf numFmtId="2" fontId="15" fillId="0" borderId="0" xfId="0" applyNumberFormat="1" applyFont="1" applyAlignment="1">
      <alignment horizontal="center" vertical="center"/>
    </xf>
    <xf numFmtId="164" fontId="15" fillId="0" borderId="0" xfId="0" applyNumberFormat="1" applyFont="1" applyAlignment="1">
      <alignment horizontal="center" vertical="center"/>
    </xf>
    <xf numFmtId="0" fontId="25" fillId="0" borderId="0" xfId="0" applyFont="1" applyAlignment="1">
      <alignment horizontal="left" vertical="center"/>
    </xf>
    <xf numFmtId="0" fontId="22" fillId="0" borderId="0" xfId="0" applyFont="1" applyAlignment="1">
      <alignment vertical="center" wrapText="1"/>
    </xf>
    <xf numFmtId="0" fontId="32" fillId="0" borderId="0" xfId="0" applyFont="1" applyAlignment="1">
      <alignment horizontal="right" vertical="center"/>
    </xf>
    <xf numFmtId="0" fontId="16" fillId="2" borderId="15" xfId="0" applyFont="1" applyFill="1" applyBorder="1" applyAlignment="1">
      <alignment horizontal="left" vertical="center" wrapText="1"/>
    </xf>
    <xf numFmtId="0" fontId="16" fillId="2" borderId="16" xfId="0" applyFont="1" applyFill="1" applyBorder="1" applyAlignment="1">
      <alignment horizontal="left" vertical="center" wrapText="1"/>
    </xf>
    <xf numFmtId="0" fontId="16" fillId="0" borderId="0" xfId="0" applyFont="1" applyAlignment="1">
      <alignment horizontal="left" vertical="center" wrapText="1"/>
    </xf>
    <xf numFmtId="2" fontId="15" fillId="0" borderId="3" xfId="2" applyNumberFormat="1" applyFont="1" applyFill="1" applyBorder="1" applyAlignment="1">
      <alignment horizontal="center" vertical="center"/>
    </xf>
    <xf numFmtId="0" fontId="34" fillId="0" borderId="0" xfId="0" applyFont="1" applyAlignment="1">
      <alignment vertical="center"/>
    </xf>
    <xf numFmtId="0" fontId="19" fillId="6" borderId="19" xfId="0" applyFont="1" applyFill="1" applyBorder="1" applyAlignment="1">
      <alignment horizontal="center" vertical="center" wrapText="1"/>
    </xf>
    <xf numFmtId="0" fontId="19" fillId="7" borderId="19" xfId="0" applyFont="1" applyFill="1" applyBorder="1" applyAlignment="1">
      <alignment horizontal="center" vertical="center"/>
    </xf>
    <xf numFmtId="0" fontId="25" fillId="0" borderId="23" xfId="0" applyFont="1" applyBorder="1" applyAlignment="1">
      <alignment vertical="center"/>
    </xf>
    <xf numFmtId="0" fontId="26" fillId="0" borderId="23" xfId="0" applyFont="1" applyBorder="1" applyAlignment="1">
      <alignment horizontal="left" vertical="center"/>
    </xf>
    <xf numFmtId="164" fontId="33" fillId="2" borderId="12" xfId="0" applyNumberFormat="1" applyFont="1" applyFill="1" applyBorder="1" applyAlignment="1">
      <alignment horizontal="center" vertical="center"/>
    </xf>
    <xf numFmtId="0" fontId="35" fillId="0" borderId="11" xfId="0" applyFont="1" applyBorder="1" applyAlignment="1">
      <alignment vertical="center"/>
    </xf>
    <xf numFmtId="0" fontId="23" fillId="0" borderId="0" xfId="0" applyFont="1" applyAlignment="1">
      <alignment vertical="center"/>
    </xf>
    <xf numFmtId="0" fontId="38" fillId="0" borderId="0" xfId="0" applyFont="1" applyAlignment="1">
      <alignment vertical="center"/>
    </xf>
    <xf numFmtId="0" fontId="30" fillId="0" borderId="0" xfId="0" applyFont="1" applyAlignment="1">
      <alignment horizontal="left" vertical="top"/>
    </xf>
    <xf numFmtId="0" fontId="26" fillId="0" borderId="25" xfId="0" applyFont="1" applyBorder="1" applyAlignment="1">
      <alignment horizontal="left" vertical="center"/>
    </xf>
    <xf numFmtId="0" fontId="15" fillId="0" borderId="14" xfId="0" applyFont="1" applyBorder="1" applyAlignment="1">
      <alignment horizontal="left" vertical="center"/>
    </xf>
    <xf numFmtId="2" fontId="15" fillId="0" borderId="14" xfId="0" applyNumberFormat="1" applyFont="1" applyBorder="1" applyAlignment="1">
      <alignment horizontal="center" vertical="center"/>
    </xf>
    <xf numFmtId="0" fontId="30" fillId="0" borderId="0" xfId="0" applyFont="1" applyAlignment="1">
      <alignment vertical="top"/>
    </xf>
    <xf numFmtId="164" fontId="5" fillId="0" borderId="0" xfId="1" applyNumberFormat="1" applyFont="1" applyBorder="1" applyAlignment="1">
      <alignment horizontal="center" vertical="center"/>
    </xf>
    <xf numFmtId="164" fontId="10" fillId="0" borderId="0" xfId="1" applyNumberFormat="1" applyFont="1" applyBorder="1" applyAlignment="1">
      <alignment horizontal="center" vertical="center"/>
    </xf>
    <xf numFmtId="164" fontId="5" fillId="0" borderId="0" xfId="1" applyNumberFormat="1" applyFont="1" applyBorder="1" applyAlignment="1">
      <alignment horizontal="left" vertical="center" wrapText="1"/>
    </xf>
    <xf numFmtId="0" fontId="19" fillId="6" borderId="22" xfId="0" applyFont="1" applyFill="1" applyBorder="1" applyAlignment="1">
      <alignment horizontal="center" vertical="center" wrapText="1"/>
    </xf>
    <xf numFmtId="164" fontId="30" fillId="0" borderId="7" xfId="0" applyNumberFormat="1" applyFont="1" applyBorder="1" applyAlignment="1">
      <alignment vertical="center"/>
    </xf>
    <xf numFmtId="0" fontId="13" fillId="9" borderId="20" xfId="0" applyFont="1" applyFill="1" applyBorder="1" applyAlignment="1">
      <alignment horizontal="center" vertical="center" wrapText="1"/>
    </xf>
    <xf numFmtId="0" fontId="37" fillId="10" borderId="7" xfId="0" applyFont="1" applyFill="1" applyBorder="1" applyAlignment="1">
      <alignment vertical="center"/>
    </xf>
    <xf numFmtId="0" fontId="35" fillId="10" borderId="9" xfId="0" applyFont="1" applyFill="1" applyBorder="1" applyAlignment="1">
      <alignment vertical="center"/>
    </xf>
    <xf numFmtId="164" fontId="35" fillId="10" borderId="4" xfId="0" applyNumberFormat="1" applyFont="1" applyFill="1" applyBorder="1" applyAlignment="1">
      <alignment horizontal="center" vertical="center"/>
    </xf>
    <xf numFmtId="0" fontId="22" fillId="10" borderId="0" xfId="0" applyFont="1" applyFill="1" applyAlignment="1">
      <alignment vertical="center" wrapText="1"/>
    </xf>
    <xf numFmtId="0" fontId="22" fillId="8" borderId="0" xfId="0" applyFont="1" applyFill="1" applyAlignment="1">
      <alignment vertical="center" wrapText="1"/>
    </xf>
    <xf numFmtId="4" fontId="37" fillId="10" borderId="6" xfId="0" applyNumberFormat="1" applyFont="1" applyFill="1" applyBorder="1" applyAlignment="1">
      <alignment horizontal="center" vertical="center"/>
    </xf>
    <xf numFmtId="4" fontId="15" fillId="10" borderId="24" xfId="0" applyNumberFormat="1" applyFont="1" applyFill="1" applyBorder="1" applyAlignment="1">
      <alignment horizontal="center" vertical="center"/>
    </xf>
    <xf numFmtId="4" fontId="15" fillId="10" borderId="21" xfId="0" applyNumberFormat="1" applyFont="1" applyFill="1" applyBorder="1" applyAlignment="1">
      <alignment horizontal="center" vertical="center"/>
    </xf>
    <xf numFmtId="0" fontId="13" fillId="9" borderId="27" xfId="0" applyFont="1" applyFill="1" applyBorder="1" applyAlignment="1">
      <alignment horizontal="center" vertical="center" wrapText="1"/>
    </xf>
    <xf numFmtId="4" fontId="6" fillId="0" borderId="0" xfId="0" applyNumberFormat="1" applyFont="1" applyAlignment="1">
      <alignment vertical="center" wrapText="1"/>
    </xf>
    <xf numFmtId="10" fontId="30" fillId="0" borderId="6" xfId="5" applyNumberFormat="1" applyFont="1" applyBorder="1" applyAlignment="1">
      <alignment horizontal="center" vertical="center"/>
    </xf>
    <xf numFmtId="164" fontId="15" fillId="10" borderId="24" xfId="1" applyNumberFormat="1" applyFont="1" applyFill="1" applyBorder="1" applyAlignment="1">
      <alignment horizontal="center" vertical="center"/>
    </xf>
    <xf numFmtId="0" fontId="20" fillId="9" borderId="0" xfId="0" applyFont="1" applyFill="1" applyAlignment="1">
      <alignment vertical="center"/>
    </xf>
    <xf numFmtId="0" fontId="47" fillId="0" borderId="0" xfId="0" applyFont="1" applyAlignment="1">
      <alignment vertical="center"/>
    </xf>
    <xf numFmtId="0" fontId="6" fillId="0" borderId="0" xfId="0" applyFont="1" applyAlignment="1">
      <alignment vertical="center" wrapText="1"/>
    </xf>
    <xf numFmtId="0" fontId="16" fillId="2" borderId="4" xfId="0" applyFont="1" applyFill="1" applyBorder="1" applyAlignment="1">
      <alignment horizontal="left" vertical="center" wrapText="1"/>
    </xf>
    <xf numFmtId="0" fontId="6" fillId="0" borderId="23" xfId="0" applyFont="1" applyBorder="1" applyAlignment="1">
      <alignment vertical="center" wrapText="1"/>
    </xf>
    <xf numFmtId="0" fontId="6" fillId="0" borderId="0" xfId="0" applyFont="1" applyAlignment="1">
      <alignment vertical="center" wrapText="1"/>
    </xf>
    <xf numFmtId="164" fontId="16" fillId="2" borderId="17" xfId="0" applyNumberFormat="1" applyFont="1" applyFill="1" applyBorder="1" applyAlignment="1">
      <alignment horizontal="left" vertical="center"/>
    </xf>
    <xf numFmtId="164" fontId="16" fillId="2" borderId="18" xfId="0" applyNumberFormat="1" applyFont="1" applyFill="1" applyBorder="1" applyAlignment="1">
      <alignment horizontal="left" vertical="center"/>
    </xf>
    <xf numFmtId="0" fontId="30" fillId="0" borderId="0" xfId="0" applyFont="1" applyAlignment="1">
      <alignment horizontal="left" vertical="center" wrapText="1"/>
    </xf>
    <xf numFmtId="0" fontId="16" fillId="2" borderId="4" xfId="0" applyFont="1" applyFill="1" applyBorder="1" applyAlignment="1">
      <alignment horizontal="left" vertical="center" wrapText="1"/>
    </xf>
    <xf numFmtId="0" fontId="16" fillId="2" borderId="4" xfId="0" applyFont="1" applyFill="1" applyBorder="1" applyAlignment="1">
      <alignment horizontal="left" vertical="center"/>
    </xf>
    <xf numFmtId="164" fontId="16" fillId="2" borderId="15" xfId="0" applyNumberFormat="1" applyFont="1" applyFill="1" applyBorder="1" applyAlignment="1">
      <alignment horizontal="left" vertical="center"/>
    </xf>
    <xf numFmtId="164" fontId="43" fillId="10" borderId="6" xfId="0" applyNumberFormat="1" applyFont="1" applyFill="1" applyBorder="1" applyAlignment="1">
      <alignment horizontal="left" vertical="center" wrapText="1"/>
    </xf>
    <xf numFmtId="164" fontId="37" fillId="10" borderId="6" xfId="0" applyNumberFormat="1" applyFont="1" applyFill="1" applyBorder="1" applyAlignment="1">
      <alignment horizontal="left" vertical="center" wrapText="1"/>
    </xf>
    <xf numFmtId="164" fontId="37" fillId="10" borderId="8" xfId="0" applyNumberFormat="1" applyFont="1" applyFill="1" applyBorder="1" applyAlignment="1">
      <alignment horizontal="left" vertical="center" wrapText="1"/>
    </xf>
    <xf numFmtId="164" fontId="43" fillId="10" borderId="4" xfId="0" applyNumberFormat="1" applyFont="1" applyFill="1" applyBorder="1" applyAlignment="1">
      <alignment horizontal="left" vertical="center" wrapText="1"/>
    </xf>
    <xf numFmtId="164" fontId="35" fillId="10" borderId="4" xfId="0" applyNumberFormat="1" applyFont="1" applyFill="1" applyBorder="1" applyAlignment="1">
      <alignment horizontal="left" vertical="center" wrapText="1"/>
    </xf>
    <xf numFmtId="164" fontId="35" fillId="10" borderId="10" xfId="0" applyNumberFormat="1" applyFont="1" applyFill="1" applyBorder="1" applyAlignment="1">
      <alignment horizontal="left" vertical="center" wrapText="1"/>
    </xf>
    <xf numFmtId="164" fontId="45" fillId="0" borderId="12" xfId="0" applyNumberFormat="1" applyFont="1" applyBorder="1" applyAlignment="1">
      <alignment horizontal="left" vertical="center" wrapText="1"/>
    </xf>
    <xf numFmtId="164" fontId="36" fillId="0" borderId="12" xfId="0" applyNumberFormat="1" applyFont="1" applyBorder="1" applyAlignment="1">
      <alignment horizontal="left" vertical="center" wrapText="1"/>
    </xf>
    <xf numFmtId="164" fontId="36" fillId="0" borderId="13" xfId="0" applyNumberFormat="1" applyFont="1" applyBorder="1" applyAlignment="1">
      <alignment horizontal="left" vertical="center" wrapText="1"/>
    </xf>
    <xf numFmtId="0" fontId="39" fillId="0" borderId="0" xfId="0" applyFont="1" applyAlignment="1">
      <alignment horizontal="left" vertical="top" wrapText="1"/>
    </xf>
    <xf numFmtId="0" fontId="31" fillId="0" borderId="0" xfId="0" applyFont="1" applyAlignment="1">
      <alignment horizontal="left" vertical="top" wrapText="1"/>
    </xf>
    <xf numFmtId="164" fontId="30" fillId="0" borderId="26" xfId="5" applyNumberFormat="1" applyFont="1" applyBorder="1" applyAlignment="1">
      <alignment horizontal="left" vertical="center" wrapText="1"/>
    </xf>
    <xf numFmtId="164" fontId="30" fillId="0" borderId="19" xfId="5" applyNumberFormat="1" applyFont="1" applyBorder="1" applyAlignment="1">
      <alignment horizontal="left" vertical="center" wrapText="1"/>
    </xf>
    <xf numFmtId="0" fontId="41" fillId="0" borderId="0" xfId="0" applyFont="1" applyAlignment="1">
      <alignment horizontal="center" vertical="top"/>
    </xf>
    <xf numFmtId="0" fontId="13" fillId="0" borderId="0" xfId="0" applyFont="1" applyAlignment="1">
      <alignment horizontal="center" vertical="center"/>
    </xf>
  </cellXfs>
  <cellStyles count="6">
    <cellStyle name="Comma" xfId="2" builtinId="3"/>
    <cellStyle name="Currency" xfId="1" builtinId="4"/>
    <cellStyle name="Currency 2" xfId="4" xr:uid="{50AFFB00-DC20-4ECF-93C5-0CFFAE380F7F}"/>
    <cellStyle name="Hyperlink" xfId="3" builtinId="8"/>
    <cellStyle name="Normal" xfId="0" builtinId="0"/>
    <cellStyle name="Percent" xfId="5" builtinId="5"/>
  </cellStyles>
  <dxfs count="53">
    <dxf>
      <font>
        <b val="0"/>
        <i val="0"/>
        <strike val="0"/>
        <condense val="0"/>
        <extend val="0"/>
        <outline val="0"/>
        <shadow val="0"/>
        <u val="none"/>
        <vertAlign val="baseline"/>
        <sz val="11"/>
        <color rgb="FF000000"/>
        <name val="Calibri"/>
        <family val="2"/>
        <scheme val="none"/>
      </font>
      <numFmt numFmtId="164" formatCode="&quot;$&quot;#,##0.00"/>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numFmt numFmtId="164" formatCode="&quot;$&quot;#,##0.00"/>
      <alignment horizontal="center" vertical="center" textRotation="0" indent="0" justifyLastLine="0" shrinkToFit="0" readingOrder="0"/>
    </dxf>
    <dxf>
      <font>
        <b/>
        <i val="0"/>
        <strike val="0"/>
        <condense val="0"/>
        <extend val="0"/>
        <outline val="0"/>
        <shadow val="0"/>
        <u val="none"/>
        <vertAlign val="baseline"/>
        <sz val="11"/>
        <color rgb="FF000000"/>
        <name val="Calibri"/>
        <family val="2"/>
        <scheme val="none"/>
      </font>
      <numFmt numFmtId="164" formatCode="&quot;$&quot;#,##0.00"/>
      <alignment horizontal="center" vertical="center" textRotation="0" indent="0" justifyLastLine="0" shrinkToFit="0" readingOrder="0"/>
    </dxf>
    <dxf>
      <font>
        <b val="0"/>
        <i val="0"/>
        <strike val="0"/>
        <condense val="0"/>
        <extend val="0"/>
        <outline val="0"/>
        <shadow val="0"/>
        <u val="none"/>
        <vertAlign val="baseline"/>
        <sz val="11"/>
        <color rgb="FF000000"/>
        <name val="Calibri"/>
        <family val="2"/>
        <scheme val="none"/>
      </font>
      <numFmt numFmtId="164" formatCode="&quot;$&quot;#,##0.00"/>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alignment horizontal="general" vertical="center" textRotation="0" wrapText="0" indent="0" justifyLastLine="0" shrinkToFit="0" readingOrder="0"/>
    </dxf>
    <dxf>
      <alignment vertical="center" textRotation="0" indent="0" justifyLastLine="0" shrinkToFit="0" readingOrder="0"/>
    </dxf>
    <dxf>
      <font>
        <b/>
        <i val="0"/>
        <strike val="0"/>
        <condense val="0"/>
        <extend val="0"/>
        <outline val="0"/>
        <shadow val="0"/>
        <u val="none"/>
        <vertAlign val="baseline"/>
        <sz val="11"/>
        <color theme="0"/>
        <name val="Calibri"/>
        <family val="2"/>
        <scheme val="none"/>
      </font>
      <alignment horizontal="center"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strike val="0"/>
        <outline val="0"/>
        <shadow val="0"/>
        <u val="none"/>
        <vertAlign val="baseline"/>
        <sz val="12"/>
        <name val="Calibri"/>
        <family val="2"/>
        <scheme val="none"/>
      </font>
      <numFmt numFmtId="164" formatCode="&quot;$&quot;#,##0.00"/>
      <fill>
        <patternFill patternType="solid">
          <fgColor indexed="64"/>
          <bgColor theme="8" tint="0.79998168889431442"/>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2"/>
        <color theme="1"/>
        <name val="Calibri"/>
        <family val="2"/>
        <scheme val="none"/>
      </font>
      <numFmt numFmtId="4" formatCode="#,##0.00"/>
      <fill>
        <patternFill patternType="solid">
          <fgColor indexed="64"/>
          <bgColor theme="8" tint="0.79998168889431442"/>
        </patternFill>
      </fill>
      <alignment horizontal="center" vertical="center" textRotation="0" wrapText="0" indent="0" justifyLastLine="0" shrinkToFit="0" readingOrder="0"/>
      <border diagonalUp="0" diagonalDown="0" outline="0">
        <left/>
        <right style="medium">
          <color indexed="64"/>
        </right>
        <top/>
        <bottom style="medium">
          <color indexed="64"/>
        </bottom>
      </border>
    </dxf>
    <dxf>
      <font>
        <strike val="0"/>
        <outline val="0"/>
        <shadow val="0"/>
        <u val="none"/>
        <vertAlign val="baseline"/>
        <sz val="12"/>
        <name val="Calibri"/>
        <family val="2"/>
        <scheme val="none"/>
      </font>
      <numFmt numFmtId="4" formatCode="#,##0.00"/>
      <fill>
        <patternFill patternType="solid">
          <fgColor indexed="64"/>
          <bgColor theme="8" tint="0.7999816888943144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numFmt numFmtId="4" formatCode="#,##0.00"/>
      <fill>
        <patternFill patternType="solid">
          <fgColor indexed="64"/>
          <bgColor theme="8" tint="0.79998168889431442"/>
        </patternFill>
      </fill>
      <alignment horizontal="center" vertical="center" textRotation="0" wrapText="0" indent="0" justifyLastLine="0" shrinkToFit="0" readingOrder="0"/>
      <border diagonalUp="0" diagonalDown="0" outline="0">
        <left/>
        <right style="medium">
          <color indexed="64"/>
        </right>
        <top/>
        <bottom style="medium">
          <color indexed="64"/>
        </bottom>
      </border>
    </dxf>
    <dxf>
      <font>
        <b val="0"/>
        <i val="0"/>
        <strike val="0"/>
        <condense val="0"/>
        <extend val="0"/>
        <outline val="0"/>
        <shadow val="0"/>
        <u val="none"/>
        <vertAlign val="baseline"/>
        <sz val="12"/>
        <color theme="1"/>
        <name val="Calibr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numFmt numFmtId="2" formatCode="0.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theme="1"/>
        <name val="Calibr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numFmt numFmtId="2" formatCode="0.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theme="1"/>
        <name val="Calibri"/>
        <family val="2"/>
        <scheme val="none"/>
      </font>
      <alignment horizontal="left"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alignment horizontal="left"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444444"/>
        <name val="Calibri"/>
        <family val="2"/>
        <scheme val="none"/>
      </font>
      <fill>
        <patternFill patternType="none">
          <fgColor indexed="64"/>
          <bgColor auto="1"/>
        </patternFill>
      </fill>
      <alignment horizontal="left" vertical="center" textRotation="0" wrapText="0" indent="0" justifyLastLine="0" shrinkToFit="0" readingOrder="0"/>
      <border diagonalUp="0" diagonalDown="0">
        <left style="medium">
          <color indexed="64"/>
        </left>
        <right/>
        <vertical/>
      </border>
    </dxf>
    <dxf>
      <font>
        <b val="0"/>
        <i val="0"/>
        <strike val="0"/>
        <condense val="0"/>
        <extend val="0"/>
        <outline val="0"/>
        <shadow val="0"/>
        <u val="none"/>
        <vertAlign val="baseline"/>
        <sz val="12"/>
        <color rgb="FF444444"/>
        <name val="Calibri"/>
        <family val="2"/>
        <scheme val="none"/>
      </font>
      <alignment horizontal="left" vertical="center" textRotation="0" wrapText="0" indent="0" justifyLastLine="0" shrinkToFit="0" readingOrder="0"/>
      <border diagonalUp="0" diagonalDown="0" outline="0">
        <left style="medium">
          <color indexed="64"/>
        </left>
        <right/>
        <top/>
        <bottom style="medium">
          <color indexed="64"/>
        </bottom>
      </border>
    </dxf>
    <dxf>
      <border>
        <bottom style="thin">
          <color rgb="FF000000"/>
        </bottom>
      </border>
    </dxf>
    <dxf>
      <border diagonalUp="0" diagonalDown="0">
        <left style="medium">
          <color rgb="FF000000"/>
        </left>
        <right style="medium">
          <color rgb="FF000000"/>
        </right>
        <top style="medium">
          <color rgb="FF000000"/>
        </top>
        <bottom style="medium">
          <color rgb="FF000000"/>
        </bottom>
      </border>
    </dxf>
    <dxf>
      <font>
        <strike val="0"/>
        <outline val="0"/>
        <shadow val="0"/>
        <u val="none"/>
        <vertAlign val="baseline"/>
        <sz val="14"/>
        <name val="Calibri"/>
        <family val="2"/>
        <scheme val="none"/>
      </font>
      <alignment vertical="center" textRotation="0" indent="0" justifyLastLine="0" shrinkToFit="0" readingOrder="0"/>
    </dxf>
    <dxf>
      <font>
        <strike val="0"/>
        <outline val="0"/>
        <shadow val="0"/>
        <u val="none"/>
        <vertAlign val="baseline"/>
        <sz val="12"/>
        <name val="Calibri"/>
        <family val="2"/>
        <scheme val="none"/>
      </font>
      <fill>
        <patternFill patternType="none">
          <fgColor rgb="FF000000"/>
          <bgColor auto="1"/>
        </patternFill>
      </fill>
      <alignment vertical="center" textRotation="0" indent="0" justifyLastLine="0" shrinkToFit="0" readingOrder="0"/>
    </dxf>
    <dxf>
      <font>
        <b/>
        <i val="0"/>
        <strike val="0"/>
        <condense val="0"/>
        <extend val="0"/>
        <outline val="0"/>
        <shadow val="0"/>
        <u val="none"/>
        <vertAlign val="baseline"/>
        <sz val="12"/>
        <color theme="1"/>
        <name val="Calibri"/>
        <family val="2"/>
        <scheme val="none"/>
      </font>
      <alignment horizontal="left" vertical="center" textRotation="0" wrapText="1" indent="0" justifyLastLine="0" shrinkToFit="0" readingOrder="0"/>
    </dxf>
    <dxf>
      <fill>
        <patternFill>
          <bgColor rgb="FF92D050"/>
        </patternFill>
      </fill>
    </dxf>
    <dxf>
      <fill>
        <patternFill>
          <bgColor rgb="FFFF0000"/>
        </patternFill>
      </fill>
    </dxf>
    <dxf>
      <font>
        <strike val="0"/>
        <outline val="0"/>
        <shadow val="0"/>
        <u val="none"/>
        <vertAlign val="baseline"/>
        <sz val="12"/>
        <name val="Calibri"/>
        <family val="2"/>
        <scheme val="none"/>
      </font>
      <numFmt numFmtId="164" formatCode="&quot;$&quot;#,##0.00"/>
      <fill>
        <patternFill patternType="solid">
          <fgColor indexed="64"/>
          <bgColor theme="8" tint="0.79998168889431442"/>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2"/>
        <color theme="1"/>
        <name val="Calibri"/>
        <family val="2"/>
        <scheme val="none"/>
      </font>
      <numFmt numFmtId="4" formatCode="#,##0.00"/>
      <fill>
        <patternFill patternType="solid">
          <fgColor indexed="64"/>
          <bgColor theme="8" tint="0.79998168889431442"/>
        </patternFill>
      </fill>
      <alignment horizontal="center" vertical="center" textRotation="0" wrapText="0" indent="0" justifyLastLine="0" shrinkToFit="0" readingOrder="0"/>
      <border diagonalUp="0" diagonalDown="0" outline="0">
        <left/>
        <right style="medium">
          <color indexed="64"/>
        </right>
        <top/>
        <bottom style="medium">
          <color indexed="64"/>
        </bottom>
      </border>
    </dxf>
    <dxf>
      <font>
        <strike val="0"/>
        <outline val="0"/>
        <shadow val="0"/>
        <u val="none"/>
        <vertAlign val="baseline"/>
        <sz val="12"/>
        <name val="Calibri"/>
        <family val="2"/>
        <scheme val="none"/>
      </font>
      <numFmt numFmtId="4" formatCode="#,##0.00"/>
      <fill>
        <patternFill patternType="solid">
          <fgColor indexed="64"/>
          <bgColor theme="8" tint="0.79998168889431442"/>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numFmt numFmtId="4" formatCode="#,##0.00"/>
      <fill>
        <patternFill patternType="solid">
          <fgColor indexed="64"/>
          <bgColor theme="8" tint="0.79998168889431442"/>
        </patternFill>
      </fill>
      <alignment horizontal="center" vertical="center" textRotation="0" wrapText="0" indent="0" justifyLastLine="0" shrinkToFit="0" readingOrder="0"/>
      <border diagonalUp="0" diagonalDown="0" outline="0">
        <left/>
        <right style="medium">
          <color indexed="64"/>
        </right>
        <top/>
        <bottom style="medium">
          <color indexed="64"/>
        </bottom>
      </border>
    </dxf>
    <dxf>
      <font>
        <b val="0"/>
        <i val="0"/>
        <strike val="0"/>
        <condense val="0"/>
        <extend val="0"/>
        <outline val="0"/>
        <shadow val="0"/>
        <u val="none"/>
        <vertAlign val="baseline"/>
        <sz val="12"/>
        <color theme="1"/>
        <name val="Calibr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numFmt numFmtId="2" formatCode="0.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theme="1"/>
        <name val="Calibri"/>
        <family val="2"/>
        <scheme val="none"/>
      </font>
      <numFmt numFmtId="2"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numFmt numFmtId="2" formatCode="0.00"/>
      <alignment horizontal="center"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theme="1"/>
        <name val="Calibri"/>
        <family val="2"/>
        <scheme val="none"/>
      </font>
      <alignment horizontal="left"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alignment horizontal="left"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2"/>
        <color rgb="FF444444"/>
        <name val="Calibri"/>
        <family val="2"/>
        <scheme val="none"/>
      </font>
      <fill>
        <patternFill patternType="none">
          <fgColor indexed="64"/>
          <bgColor auto="1"/>
        </patternFill>
      </fill>
      <alignment horizontal="left" vertical="center" textRotation="0" wrapText="0" indent="0" justifyLastLine="0" shrinkToFit="0" readingOrder="0"/>
      <border diagonalUp="0" diagonalDown="0">
        <left style="medium">
          <color indexed="64"/>
        </left>
        <right/>
        <vertical/>
      </border>
    </dxf>
    <dxf>
      <font>
        <b val="0"/>
        <i val="0"/>
        <strike val="0"/>
        <condense val="0"/>
        <extend val="0"/>
        <outline val="0"/>
        <shadow val="0"/>
        <u val="none"/>
        <vertAlign val="baseline"/>
        <sz val="12"/>
        <color rgb="FF444444"/>
        <name val="Calibri"/>
        <family val="2"/>
        <scheme val="none"/>
      </font>
      <alignment horizontal="left" vertical="center" textRotation="0" wrapText="0" indent="0" justifyLastLine="0" shrinkToFit="0" readingOrder="0"/>
      <border diagonalUp="0" diagonalDown="0" outline="0">
        <left style="medium">
          <color indexed="64"/>
        </left>
        <right/>
        <top/>
        <bottom style="medium">
          <color indexed="64"/>
        </bottom>
      </border>
    </dxf>
    <dxf>
      <border>
        <bottom style="thin">
          <color rgb="FF000000"/>
        </bottom>
      </border>
    </dxf>
    <dxf>
      <border diagonalUp="0" diagonalDown="0">
        <left style="medium">
          <color rgb="FF000000"/>
        </left>
        <right style="medium">
          <color rgb="FF000000"/>
        </right>
        <top style="medium">
          <color rgb="FF000000"/>
        </top>
        <bottom style="medium">
          <color rgb="FF000000"/>
        </bottom>
      </border>
    </dxf>
    <dxf>
      <font>
        <strike val="0"/>
        <outline val="0"/>
        <shadow val="0"/>
        <u val="none"/>
        <vertAlign val="baseline"/>
        <sz val="14"/>
        <name val="Calibri"/>
        <family val="2"/>
        <scheme val="none"/>
      </font>
      <alignment vertical="center" textRotation="0" indent="0" justifyLastLine="0" shrinkToFit="0" readingOrder="0"/>
    </dxf>
    <dxf>
      <font>
        <strike val="0"/>
        <outline val="0"/>
        <shadow val="0"/>
        <u val="none"/>
        <vertAlign val="baseline"/>
        <sz val="12"/>
        <name val="Calibri"/>
        <family val="2"/>
        <scheme val="none"/>
      </font>
      <fill>
        <patternFill patternType="none">
          <fgColor rgb="FF000000"/>
          <bgColor auto="1"/>
        </patternFill>
      </fill>
      <alignment vertical="center" textRotation="0" indent="0" justifyLastLine="0" shrinkToFit="0" readingOrder="0"/>
    </dxf>
    <dxf>
      <font>
        <b/>
        <i val="0"/>
        <strike val="0"/>
        <condense val="0"/>
        <extend val="0"/>
        <outline val="0"/>
        <shadow val="0"/>
        <u val="none"/>
        <vertAlign val="baseline"/>
        <sz val="12"/>
        <color theme="1"/>
        <name val="Calibri"/>
        <family val="2"/>
        <scheme val="none"/>
      </font>
      <alignment horizontal="left" vertical="center" textRotation="0" wrapText="1" indent="0" justifyLastLine="0" shrinkToFit="0" readingOrder="0"/>
    </dxf>
    <dxf>
      <fill>
        <patternFill>
          <bgColor rgb="FF92D050"/>
        </patternFill>
      </fill>
    </dxf>
    <dxf>
      <fill>
        <patternFill>
          <bgColor rgb="FFFF0000"/>
        </patternFill>
      </fill>
    </dxf>
    <dxf>
      <font>
        <b val="0"/>
        <i val="0"/>
        <strike val="0"/>
        <condense val="0"/>
        <extend val="0"/>
        <outline val="0"/>
        <shadow val="0"/>
        <u val="none"/>
        <vertAlign val="baseline"/>
        <sz val="12"/>
        <color rgb="FF000000"/>
        <name val="Calibri"/>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2"/>
        <color rgb="FF000000"/>
        <name val="Calibri"/>
        <family val="2"/>
        <scheme val="none"/>
      </font>
      <fill>
        <patternFill patternType="none">
          <fgColor indexed="64"/>
          <bgColor auto="1"/>
        </patternFill>
      </fill>
      <alignment vertical="center" textRotation="0" indent="0" justifyLastLine="0" shrinkToFit="0" readingOrder="0"/>
    </dxf>
    <dxf>
      <font>
        <b val="0"/>
        <i val="0"/>
        <strike val="0"/>
        <condense val="0"/>
        <extend val="0"/>
        <outline val="0"/>
        <shadow val="0"/>
        <u val="none"/>
        <vertAlign val="baseline"/>
        <sz val="12"/>
        <color rgb="FF00000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Calibri"/>
        <family val="2"/>
        <scheme val="none"/>
      </font>
      <alignment vertical="center" textRotation="0" indent="0" justifyLastLine="0" shrinkToFit="0" readingOrder="0"/>
    </dxf>
    <dxf>
      <font>
        <b/>
        <i val="0"/>
        <strike val="0"/>
        <condense val="0"/>
        <extend val="0"/>
        <outline val="0"/>
        <shadow val="0"/>
        <u val="none"/>
        <vertAlign val="baseline"/>
        <sz val="12"/>
        <color theme="0"/>
        <name val="Calibri"/>
        <family val="2"/>
        <scheme val="none"/>
      </font>
      <alignment vertical="center" textRotation="0" indent="0" justifyLastLine="0" shrinkToFit="0" readingOrder="0"/>
    </dxf>
  </dxfs>
  <tableStyles count="0" defaultTableStyle="TableStyleMedium2" defaultPivotStyle="PivotStyleLight16"/>
  <colors>
    <mruColors>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Yoshida, Maya (DPH)" id="{D5FEA580-30CC-4043-809F-B8B2BE5873E5}" userId="maya.yoshida@sfdph.org" providerId="PeoplePicker"/>
  <person displayName="Bergman, Wayland (DPH)" id="{A91870EC-6214-427D-8D69-AAD505BD39C8}" userId="S::wayland.bergman@sfdph.org::68795b14-e051-42c7-bb71-fab7189ab78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099EBC9-D9E6-4C6B-903F-71D5503192E7}" name="Table63" displayName="Table63" ref="A3:C9" totalsRowShown="0" headerRowDxfId="52" dataDxfId="51">
  <autoFilter ref="A3:C9" xr:uid="{5099EBC9-D9E6-4C6B-903F-71D5503192E7}"/>
  <tableColumns count="3">
    <tableColumn id="1" xr3:uid="{D0E038F3-CC0F-4697-83F0-4BB1E30DBBFA}" name="#" dataDxfId="50"/>
    <tableColumn id="2" xr3:uid="{A4B8928E-2F87-418F-8173-E14676F39897}" name="Steps" dataDxfId="49"/>
    <tableColumn id="3" xr3:uid="{EAB51290-36EF-4DA2-9B50-AB2803D01905}" name="Instructions" dataDxfId="48"/>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72582B0-2355-4606-A196-338F065C004F}" name="Table161013" displayName="Table161013" ref="B11:G32" totalsRowCount="1" headerRowDxfId="45" dataDxfId="44" totalsRowDxfId="43" headerRowBorderDxfId="41" tableBorderDxfId="42">
  <autoFilter ref="B11:G31" xr:uid="{CAC55D83-1CAD-400F-9D4C-ED595D645C64}"/>
  <tableColumns count="6">
    <tableColumn id="3" xr3:uid="{44B45E77-56E7-4EF1-8E80-D5EC465DB6DF}" name="Job Title" dataDxfId="39" totalsRowDxfId="40"/>
    <tableColumn id="10" xr3:uid="{8E1F8172-1915-4C27-B1A1-334B555E08B0}" name="Practitioner Type" dataDxfId="37" totalsRowDxfId="38"/>
    <tableColumn id="4" xr3:uid="{8A4D532B-112E-44BD-8597-B05EDE7BECF5}" name="Program FTE" totalsRowFunction="sum" dataDxfId="35" totalsRowDxfId="36" dataCellStyle="Comma"/>
    <tableColumn id="1" xr3:uid="{BF852148-B135-4D57-BA0C-416127DF52A0}" name="Position Status" dataDxfId="33" totalsRowDxfId="34" dataCellStyle="Comma"/>
    <tableColumn id="5" xr3:uid="{553CBEB9-3599-4174-ABE3-4A19536D80D3}" name="Expected Billable Hours" totalsRowFunction="sum" dataDxfId="31" totalsRowDxfId="32">
      <calculatedColumnFormula array="1">IF(Table161013[[#This Row],[Practitioner Type]]="Non Biling Staffing", "0", IF(Table161013[[#This Row],[Program FTE]]="","0",_xlfn.XLOOKUP(Table161013[[#This Row],[Practitioner Type]],PractitionerRate[[#All],[Appendix B Practitioner Type]],PractitionerRate[[#All],[Productivity]])*Table161013[[#This Row],[Program FTE]]*1840))</calculatedColumnFormula>
    </tableColumn>
    <tableColumn id="2" xr3:uid="{CED23A32-DD21-464A-9DE0-648FB8589B57}" name="BHS Practitioner Rate" dataDxfId="29" totalsRowDxfId="30" dataCellStyle="Currency">
      <calculatedColumnFormula array="1">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D227636-0132-49B2-80F1-6229AE82CF99}" name="Table1610132" displayName="Table1610132" ref="B12:G33" totalsRowCount="1" headerRowDxfId="26" dataDxfId="25" totalsRowDxfId="24" headerRowBorderDxfId="22" tableBorderDxfId="23">
  <autoFilter ref="B12:G32" xr:uid="{CAC55D83-1CAD-400F-9D4C-ED595D645C64}"/>
  <tableColumns count="6">
    <tableColumn id="3" xr3:uid="{67B094A4-3E91-47A8-8D7B-3A33F3ED3C7B}" name="Job Title" dataDxfId="20" totalsRowDxfId="21"/>
    <tableColumn id="10" xr3:uid="{5295D992-FCF5-42BD-87F3-74E192C2D91E}" name="Practitioner Type" dataDxfId="18" totalsRowDxfId="19"/>
    <tableColumn id="4" xr3:uid="{6A83A5A2-CE67-44B4-ABBE-EC19A6982835}" name="Program FTE" totalsRowFunction="sum" dataDxfId="16" totalsRowDxfId="17" dataCellStyle="Comma"/>
    <tableColumn id="1" xr3:uid="{9AABC8CD-8212-40E5-A167-5337F27C6EDB}" name="Position Status" dataDxfId="14" totalsRowDxfId="15" dataCellStyle="Comma"/>
    <tableColumn id="5" xr3:uid="{DB1CC5D0-80FB-4D71-8D8D-347F08175F1B}" name="Expected Billable Hours" totalsRowFunction="sum" dataDxfId="12" totalsRowDxfId="13">
      <calculatedColumnFormula array="1">IF(Table1610132[[#This Row],[Practitioner Type]]="Non Biling Staffing", "0", IF(Table1610132[[#This Row],[Program FTE]]="","0",_xlfn.XLOOKUP(Table1610132[[#This Row],[Practitioner Type]],PractitionerRate[[#All],[Appendix B Practitioner Type]],PractitionerRate[[#All],[Productivity]])*Table1610132[[#This Row],[Program FTE]]*1840))</calculatedColumnFormula>
    </tableColumn>
    <tableColumn id="2" xr3:uid="{5B683DF2-BF6D-49FA-A2AD-6502F40BE4DA}" name="BHS Practitioner Rate" dataDxfId="10" totalsRowDxfId="11" dataCellStyle="Currency">
      <calculatedColumnFormula array="1">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687D7CC-9737-4BC8-AA1F-9053691343E3}" name="PractitionerRate" displayName="PractitionerRate" ref="A7:F24" totalsRowShown="0" headerRowDxfId="7" dataDxfId="6">
  <autoFilter ref="A7:F24" xr:uid="{B687D7CC-9737-4BC8-AA1F-9053691343E3}"/>
  <tableColumns count="6">
    <tableColumn id="1" xr3:uid="{7F841C54-897C-4E5A-AD1F-2132DCF74034}" name="DHCS Practitioner Types" dataDxfId="5"/>
    <tableColumn id="2" xr3:uid="{5678E04B-51F0-4349-9EC8-E0BAFA88F616}" name="Productivity" dataDxfId="4"/>
    <tableColumn id="3" xr3:uid="{C9287BB9-69D3-432A-A1C4-A84FA4AE800C}" name="DHCS Rate" dataDxfId="3" dataCellStyle="Currency"/>
    <tableColumn id="4" xr3:uid="{F5CE6CB0-FF75-4ED9-8D68-0BC6A0D6A984}" name="Base Reimbursement" dataDxfId="2" dataCellStyle="Currency">
      <calculatedColumnFormula>C8*$E$3</calculatedColumnFormula>
    </tableColumn>
    <tableColumn id="5" xr3:uid="{81156C6D-BE2F-46BD-B5F0-D52A7E87D693}" name="Intensive _x000a_Add-On" dataDxfId="1" dataCellStyle="Currency">
      <calculatedColumnFormula>C8*$E$4</calculatedColumnFormula>
    </tableColumn>
    <tableColumn id="7" xr3:uid="{A184B49A-57CA-461A-9632-84FC302A6B0A}" name="Appendix B Practitioner Type" dataDxfId="0" dataCellStyle="Currency"/>
  </tableColumns>
  <tableStyleInfo name="TableStyleLight1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7" dT="2024-10-18T16:41:04.26" personId="{A91870EC-6214-427D-8D69-AAD505BD39C8}" id="{1F6AED0C-DF75-41CB-B632-4CCB58186481}">
    <text>@Yoshida, Maya (DPH) I forgot the password again (sorry!) - I don't think we are supposed to say Productivity so should we update this to LOE?</text>
    <mentions>
      <mention mentionpersonId="{D5FEA580-30CC-4043-809F-B8B2BE5873E5}" mentionId="{D8F7C9FF-C095-4267-B0FC-2EE48DDAFCDA}" startIndex="0" length="20"/>
    </mentions>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hyperlink" Target="https://www.dhcs.ca.gov/services/MH/Pages/medi-cal-behavioral-health-fee-schedules-FY24-25.aspx"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3C90A-9F73-4779-AC13-6B4B8FF69E14}">
  <sheetPr>
    <tabColor theme="1"/>
  </sheetPr>
  <dimension ref="A1:I10"/>
  <sheetViews>
    <sheetView topLeftCell="A4" zoomScaleNormal="100" workbookViewId="0">
      <selection activeCell="C8" sqref="C8"/>
    </sheetView>
  </sheetViews>
  <sheetFormatPr defaultColWidth="9.140625" defaultRowHeight="15.75"/>
  <cols>
    <col min="1" max="1" width="8.42578125" style="28" customWidth="1"/>
    <col min="2" max="2" width="30.5703125" style="24" customWidth="1"/>
    <col min="3" max="3" width="126.7109375" style="24" customWidth="1"/>
    <col min="4" max="16384" width="9.140625" style="24"/>
  </cols>
  <sheetData>
    <row r="1" spans="1:9" ht="37.5">
      <c r="B1" s="43" t="s">
        <v>0</v>
      </c>
      <c r="C1" s="44" t="s">
        <v>1</v>
      </c>
    </row>
    <row r="2" spans="1:9">
      <c r="A2" s="25"/>
      <c r="B2" s="23"/>
      <c r="C2" s="23"/>
      <c r="D2" s="23"/>
      <c r="E2" s="23"/>
      <c r="F2" s="23"/>
      <c r="G2" s="23"/>
      <c r="H2" s="23"/>
      <c r="I2" s="23"/>
    </row>
    <row r="3" spans="1:9">
      <c r="A3" s="26" t="s">
        <v>2</v>
      </c>
      <c r="B3" s="22" t="s">
        <v>3</v>
      </c>
      <c r="C3" s="22" t="s">
        <v>4</v>
      </c>
    </row>
    <row r="4" spans="1:9" ht="46.5" customHeight="1">
      <c r="A4" s="25">
        <v>1</v>
      </c>
      <c r="B4" s="59" t="s">
        <v>5</v>
      </c>
      <c r="C4" s="45" t="s">
        <v>6</v>
      </c>
    </row>
    <row r="5" spans="1:9" ht="56.25" customHeight="1">
      <c r="A5" s="25">
        <v>2</v>
      </c>
      <c r="B5" s="47" t="s">
        <v>7</v>
      </c>
      <c r="C5" s="45" t="s">
        <v>8</v>
      </c>
      <c r="G5" s="37"/>
    </row>
    <row r="6" spans="1:9" ht="162.75" customHeight="1">
      <c r="A6" s="25">
        <v>3</v>
      </c>
      <c r="B6" s="46" t="s">
        <v>9</v>
      </c>
      <c r="C6" s="27" t="s">
        <v>10</v>
      </c>
    </row>
    <row r="7" spans="1:9" ht="111" customHeight="1">
      <c r="A7" s="25">
        <v>4</v>
      </c>
      <c r="B7" s="97" t="s">
        <v>11</v>
      </c>
      <c r="C7" s="27" t="s">
        <v>12</v>
      </c>
    </row>
    <row r="8" spans="1:9" ht="200.25" customHeight="1">
      <c r="A8" s="25">
        <v>5</v>
      </c>
      <c r="B8" s="88" t="s">
        <v>13</v>
      </c>
      <c r="C8" s="27" t="s">
        <v>14</v>
      </c>
    </row>
    <row r="9" spans="1:9" ht="115.5" customHeight="1">
      <c r="A9" s="25">
        <v>6</v>
      </c>
      <c r="B9" s="89" t="s">
        <v>15</v>
      </c>
      <c r="C9" s="27" t="s">
        <v>16</v>
      </c>
    </row>
    <row r="10" spans="1:9">
      <c r="C10" s="5"/>
    </row>
  </sheetData>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3C317-9917-451F-8815-087ACB6BA297}">
  <sheetPr>
    <tabColor rgb="FFFF0000"/>
  </sheetPr>
  <dimension ref="A1:K40"/>
  <sheetViews>
    <sheetView tabSelected="1" topLeftCell="A4" zoomScale="80" zoomScaleNormal="80" workbookViewId="0">
      <selection activeCell="B12" sqref="B12:D12"/>
    </sheetView>
  </sheetViews>
  <sheetFormatPr defaultColWidth="9.140625" defaultRowHeight="15"/>
  <cols>
    <col min="1" max="1" width="4.140625" style="5" customWidth="1"/>
    <col min="2" max="2" width="41.42578125" style="5" customWidth="1"/>
    <col min="3" max="3" width="50.42578125" style="29" customWidth="1"/>
    <col min="4" max="4" width="18.85546875" style="37" customWidth="1"/>
    <col min="5" max="5" width="22.28515625" style="29" customWidth="1"/>
    <col min="6" max="6" width="31.42578125" style="29" customWidth="1"/>
    <col min="7" max="7" width="28.5703125" style="29" customWidth="1"/>
    <col min="8" max="8" width="21.5703125" style="29" customWidth="1"/>
    <col min="9" max="9" width="23.42578125" style="38" customWidth="1"/>
    <col min="10" max="10" width="25.85546875" style="5" customWidth="1"/>
    <col min="11" max="11" width="35.140625" style="48" customWidth="1"/>
    <col min="12" max="16384" width="9.140625" style="5"/>
  </cols>
  <sheetData>
    <row r="1" spans="1:11" ht="27.75" customHeight="1">
      <c r="B1" s="73" t="s">
        <v>17</v>
      </c>
      <c r="K1" s="5"/>
    </row>
    <row r="2" spans="1:11" ht="36" customHeight="1">
      <c r="B2" s="74" t="s">
        <v>18</v>
      </c>
      <c r="C2" s="105" t="s">
        <v>19</v>
      </c>
      <c r="D2" s="105"/>
      <c r="E2" s="105"/>
      <c r="F2" s="105"/>
      <c r="G2" s="105"/>
      <c r="K2" s="5"/>
    </row>
    <row r="3" spans="1:11" ht="18" customHeight="1">
      <c r="B3" s="50"/>
      <c r="C3" s="51"/>
      <c r="K3" s="5"/>
    </row>
    <row r="4" spans="1:11" s="32" customFormat="1" ht="25.5" customHeight="1">
      <c r="B4" s="60" t="s">
        <v>20</v>
      </c>
      <c r="C4" s="30"/>
      <c r="D4" s="31"/>
      <c r="E4" s="60" t="s">
        <v>21</v>
      </c>
      <c r="F4" s="106"/>
      <c r="G4" s="106"/>
      <c r="H4" s="33"/>
      <c r="K4" s="34"/>
    </row>
    <row r="5" spans="1:11" s="32" customFormat="1" ht="25.5" customHeight="1">
      <c r="B5" s="60" t="s">
        <v>22</v>
      </c>
      <c r="C5" s="100"/>
      <c r="D5" s="31"/>
      <c r="E5" s="60" t="s">
        <v>23</v>
      </c>
      <c r="F5" s="106"/>
      <c r="G5" s="106"/>
      <c r="H5" s="35"/>
      <c r="I5" s="36"/>
    </row>
    <row r="6" spans="1:11" s="32" customFormat="1" ht="25.5" customHeight="1">
      <c r="B6" s="60" t="s">
        <v>24</v>
      </c>
      <c r="C6" s="61"/>
      <c r="D6" s="31"/>
      <c r="E6" s="60" t="s">
        <v>25</v>
      </c>
      <c r="F6" s="107"/>
      <c r="G6" s="107"/>
    </row>
    <row r="7" spans="1:11" s="32" customFormat="1" ht="25.5" customHeight="1">
      <c r="B7" s="60" t="s">
        <v>26</v>
      </c>
      <c r="C7" s="62"/>
      <c r="D7" s="31"/>
      <c r="E7" s="60" t="s">
        <v>27</v>
      </c>
      <c r="F7" s="108"/>
      <c r="G7" s="108"/>
      <c r="H7" s="58"/>
      <c r="I7" s="36"/>
    </row>
    <row r="8" spans="1:11" s="32" customFormat="1" ht="25.5" customHeight="1">
      <c r="B8" s="60"/>
      <c r="C8" s="63"/>
      <c r="D8" s="31"/>
      <c r="E8" s="60" t="s">
        <v>28</v>
      </c>
      <c r="F8" s="103"/>
      <c r="G8" s="104"/>
      <c r="H8" s="35"/>
      <c r="I8" s="36"/>
    </row>
    <row r="9" spans="1:11" ht="18.75" customHeight="1">
      <c r="C9" s="5"/>
      <c r="H9" s="5"/>
      <c r="I9" s="5"/>
      <c r="K9" s="5"/>
    </row>
    <row r="10" spans="1:11" ht="38.25" customHeight="1" thickBot="1">
      <c r="B10" s="78" t="s">
        <v>29</v>
      </c>
      <c r="C10" s="118" t="s">
        <v>30</v>
      </c>
      <c r="D10" s="119"/>
      <c r="E10" s="119"/>
      <c r="F10" s="119"/>
      <c r="G10" s="119"/>
      <c r="H10" s="5"/>
      <c r="K10" s="5"/>
    </row>
    <row r="11" spans="1:11" s="39" customFormat="1" ht="65.25" customHeight="1">
      <c r="A11" s="99"/>
      <c r="B11" s="82" t="s">
        <v>31</v>
      </c>
      <c r="C11" s="66" t="s">
        <v>32</v>
      </c>
      <c r="D11" s="66" t="s">
        <v>33</v>
      </c>
      <c r="E11" s="67" t="s">
        <v>34</v>
      </c>
      <c r="F11" s="84" t="s">
        <v>35</v>
      </c>
      <c r="G11" s="93" t="s">
        <v>36</v>
      </c>
      <c r="H11" s="99"/>
      <c r="I11" s="99"/>
      <c r="J11" s="99"/>
      <c r="K11" s="99"/>
    </row>
    <row r="12" spans="1:11" ht="15.75">
      <c r="B12" s="68"/>
      <c r="C12" s="52"/>
      <c r="D12" s="53"/>
      <c r="E12" s="41"/>
      <c r="F12" s="91" t="str" cm="1">
        <f t="array" ref="F12">IF(Table161013[[#This Row],[Practitioner Type]]="Non Biling Staffing", "0", IF(Table161013[[#This Row],[Program FTE]]="","0",_xlfn.XLOOKUP(Table161013[[#This Row],[Practitioner Type]],PractitionerRate[[#All],[Appendix B Practitioner Type]],PractitionerRate[[#All],[Productivity]])*Table161013[[#This Row],[Program FTE]]*1840))</f>
        <v>0</v>
      </c>
      <c r="G12" s="96" cm="1">
        <f t="array" ref="G12">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12" s="99"/>
      <c r="I12" s="99"/>
      <c r="J12" s="99"/>
      <c r="K12" s="5"/>
    </row>
    <row r="13" spans="1:11" ht="15.75">
      <c r="B13" s="68"/>
      <c r="C13" s="52"/>
      <c r="D13" s="53"/>
      <c r="E13" s="42"/>
      <c r="F13" s="91" t="str" cm="1">
        <f t="array" ref="F13">IF(Table161013[[#This Row],[Practitioner Type]]="Non Biling Staffing", "0", IF(Table161013[[#This Row],[Program FTE]]="","0",_xlfn.XLOOKUP(Table161013[[#This Row],[Practitioner Type]],PractitionerRate[[#All],[Appendix B Practitioner Type]],PractitionerRate[[#All],[Productivity]])*Table161013[[#This Row],[Program FTE]]*1840))</f>
        <v>0</v>
      </c>
      <c r="G13" s="96" cm="1">
        <f t="array" ref="G13">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13" s="99"/>
      <c r="I13" s="99"/>
      <c r="J13" s="99"/>
      <c r="K13" s="5"/>
    </row>
    <row r="14" spans="1:11" ht="15.75" customHeight="1">
      <c r="B14" s="68"/>
      <c r="C14" s="52"/>
      <c r="D14" s="53"/>
      <c r="E14" s="42"/>
      <c r="F14" s="91" t="str" cm="1">
        <f t="array" ref="F14">IF(Table161013[[#This Row],[Practitioner Type]]="Non Biling Staffing", "0", IF(Table161013[[#This Row],[Program FTE]]="","0",_xlfn.XLOOKUP(Table161013[[#This Row],[Practitioner Type]],PractitionerRate[[#All],[Appendix B Practitioner Type]],PractitionerRate[[#All],[Productivity]])*Table161013[[#This Row],[Program FTE]]*1840))</f>
        <v>0</v>
      </c>
      <c r="G14" s="96" cm="1">
        <f t="array" ref="G14">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14" s="99"/>
      <c r="I14" s="99"/>
      <c r="J14" s="99"/>
      <c r="K14" s="5"/>
    </row>
    <row r="15" spans="1:11" ht="15.75">
      <c r="B15" s="68"/>
      <c r="C15" s="52"/>
      <c r="D15" s="53"/>
      <c r="E15" s="42"/>
      <c r="F15" s="91" t="str" cm="1">
        <f t="array" ref="F15">IF(Table161013[[#This Row],[Practitioner Type]]="Non Biling Staffing", "0", IF(Table161013[[#This Row],[Program FTE]]="","0",_xlfn.XLOOKUP(Table161013[[#This Row],[Practitioner Type]],PractitionerRate[[#All],[Appendix B Practitioner Type]],PractitionerRate[[#All],[Productivity]])*Table161013[[#This Row],[Program FTE]]*1840))</f>
        <v>0</v>
      </c>
      <c r="G15" s="96" cm="1">
        <f t="array" ref="G15">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15" s="99"/>
      <c r="I15" s="99"/>
      <c r="J15" s="99"/>
      <c r="K15" s="5"/>
    </row>
    <row r="16" spans="1:11" ht="15.75">
      <c r="B16" s="68"/>
      <c r="C16" s="52"/>
      <c r="D16" s="53"/>
      <c r="E16" s="42"/>
      <c r="F16" s="91" t="str" cm="1">
        <f t="array" ref="F16">IF(Table161013[[#This Row],[Practitioner Type]]="Non Biling Staffing", "0", IF(Table161013[[#This Row],[Program FTE]]="","0",_xlfn.XLOOKUP(Table161013[[#This Row],[Practitioner Type]],PractitionerRate[[#All],[Appendix B Practitioner Type]],PractitionerRate[[#All],[Productivity]])*Table161013[[#This Row],[Program FTE]]*1840))</f>
        <v>0</v>
      </c>
      <c r="G16" s="96" cm="1">
        <f t="array" ref="G16">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16" s="99"/>
      <c r="I16" s="99"/>
      <c r="J16" s="99"/>
      <c r="K16" s="5"/>
    </row>
    <row r="17" spans="2:11" ht="15.75">
      <c r="B17" s="69"/>
      <c r="C17" s="52"/>
      <c r="D17" s="53"/>
      <c r="E17" s="42"/>
      <c r="F17" s="91" t="str" cm="1">
        <f t="array" ref="F17">IF(Table161013[[#This Row],[Practitioner Type]]="Non Biling Staffing", "0", IF(Table161013[[#This Row],[Program FTE]]="","0",_xlfn.XLOOKUP(Table161013[[#This Row],[Practitioner Type]],PractitionerRate[[#All],[Appendix B Practitioner Type]],PractitionerRate[[#All],[Productivity]])*Table161013[[#This Row],[Program FTE]]*1840))</f>
        <v>0</v>
      </c>
      <c r="G17" s="96" cm="1">
        <f t="array" ref="G17">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17" s="99"/>
      <c r="I17" s="99"/>
      <c r="J17" s="99"/>
      <c r="K17" s="5"/>
    </row>
    <row r="18" spans="2:11" ht="15.75">
      <c r="B18" s="68"/>
      <c r="C18" s="52"/>
      <c r="D18" s="53"/>
      <c r="E18" s="42"/>
      <c r="F18" s="91" t="str" cm="1">
        <f t="array" ref="F18">IF(Table161013[[#This Row],[Practitioner Type]]="Non Biling Staffing", "0", IF(Table161013[[#This Row],[Program FTE]]="","0",_xlfn.XLOOKUP(Table161013[[#This Row],[Practitioner Type]],PractitionerRate[[#All],[Appendix B Practitioner Type]],PractitionerRate[[#All],[Productivity]])*Table161013[[#This Row],[Program FTE]]*1840))</f>
        <v>0</v>
      </c>
      <c r="G18" s="96" cm="1">
        <f t="array" ref="G18">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18" s="99"/>
      <c r="I18" s="99"/>
      <c r="J18" s="99"/>
      <c r="K18" s="5"/>
    </row>
    <row r="19" spans="2:11" ht="15.75">
      <c r="B19" s="69"/>
      <c r="C19" s="52"/>
      <c r="D19" s="53"/>
      <c r="E19" s="64"/>
      <c r="F19" s="91" t="str" cm="1">
        <f t="array" ref="F19">IF(Table161013[[#This Row],[Practitioner Type]]="Non Biling Staffing", "0", IF(Table161013[[#This Row],[Program FTE]]="","0",_xlfn.XLOOKUP(Table161013[[#This Row],[Practitioner Type]],PractitionerRate[[#All],[Appendix B Practitioner Type]],PractitionerRate[[#All],[Productivity]])*Table161013[[#This Row],[Program FTE]]*1840))</f>
        <v>0</v>
      </c>
      <c r="G19" s="96" cm="1">
        <f t="array" ref="G19">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19" s="99"/>
      <c r="I19" s="99"/>
      <c r="J19" s="99"/>
      <c r="K19" s="5"/>
    </row>
    <row r="20" spans="2:11" ht="15.75">
      <c r="B20" s="69"/>
      <c r="C20" s="52"/>
      <c r="D20" s="53"/>
      <c r="E20" s="64"/>
      <c r="F20" s="91" t="str" cm="1">
        <f t="array" ref="F20">IF(Table161013[[#This Row],[Practitioner Type]]="Non Biling Staffing", "0", IF(Table161013[[#This Row],[Program FTE]]="","0",_xlfn.XLOOKUP(Table161013[[#This Row],[Practitioner Type]],PractitionerRate[[#All],[Appendix B Practitioner Type]],PractitionerRate[[#All],[Productivity]])*Table161013[[#This Row],[Program FTE]]*1840))</f>
        <v>0</v>
      </c>
      <c r="G20" s="96" cm="1">
        <f t="array" ref="G20">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20" s="99"/>
      <c r="I20" s="99"/>
      <c r="J20" s="99"/>
      <c r="K20" s="5"/>
    </row>
    <row r="21" spans="2:11" ht="15.75">
      <c r="B21" s="69"/>
      <c r="C21" s="52"/>
      <c r="D21" s="53"/>
      <c r="E21" s="64"/>
      <c r="F21" s="91" t="str" cm="1">
        <f t="array" ref="F21">IF(Table161013[[#This Row],[Practitioner Type]]="Non Biling Staffing", "0", IF(Table161013[[#This Row],[Program FTE]]="","0",_xlfn.XLOOKUP(Table161013[[#This Row],[Practitioner Type]],PractitionerRate[[#All],[Appendix B Practitioner Type]],PractitionerRate[[#All],[Productivity]])*Table161013[[#This Row],[Program FTE]]*1840))</f>
        <v>0</v>
      </c>
      <c r="G21" s="96" cm="1">
        <f t="array" ref="G21">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21" s="99"/>
      <c r="I21" s="99"/>
      <c r="J21" s="99"/>
      <c r="K21" s="5"/>
    </row>
    <row r="22" spans="2:11" ht="15.75">
      <c r="B22" s="69"/>
      <c r="C22" s="52"/>
      <c r="D22" s="53"/>
      <c r="E22" s="64"/>
      <c r="F22" s="91" t="str" cm="1">
        <f t="array" ref="F22">IF(Table161013[[#This Row],[Practitioner Type]]="Non Biling Staffing", "0", IF(Table161013[[#This Row],[Program FTE]]="","0",_xlfn.XLOOKUP(Table161013[[#This Row],[Practitioner Type]],PractitionerRate[[#All],[Appendix B Practitioner Type]],PractitionerRate[[#All],[Productivity]])*Table161013[[#This Row],[Program FTE]]*1840))</f>
        <v>0</v>
      </c>
      <c r="G22" s="96" cm="1">
        <f t="array" ref="G22">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22" s="99"/>
      <c r="I22" s="99"/>
      <c r="J22" s="99"/>
      <c r="K22" s="5"/>
    </row>
    <row r="23" spans="2:11" ht="15.75">
      <c r="B23" s="69"/>
      <c r="C23" s="52"/>
      <c r="D23" s="53"/>
      <c r="E23" s="64"/>
      <c r="F23" s="91" t="str" cm="1">
        <f t="array" ref="F23">IF(Table161013[[#This Row],[Practitioner Type]]="Non Biling Staffing", "0", IF(Table161013[[#This Row],[Program FTE]]="","0",_xlfn.XLOOKUP(Table161013[[#This Row],[Practitioner Type]],PractitionerRate[[#All],[Appendix B Practitioner Type]],PractitionerRate[[#All],[Productivity]])*Table161013[[#This Row],[Program FTE]]*1840))</f>
        <v>0</v>
      </c>
      <c r="G23" s="96" cm="1">
        <f t="array" ref="G23">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23" s="99"/>
      <c r="I23" s="99"/>
      <c r="J23" s="99"/>
      <c r="K23" s="5"/>
    </row>
    <row r="24" spans="2:11" ht="15.75">
      <c r="B24" s="68"/>
      <c r="C24" s="52"/>
      <c r="D24" s="53"/>
      <c r="E24" s="42"/>
      <c r="F24" s="91" t="str" cm="1">
        <f t="array" ref="F24">IF(Table161013[[#This Row],[Practitioner Type]]="Non Biling Staffing", "0", IF(Table161013[[#This Row],[Program FTE]]="","0",_xlfn.XLOOKUP(Table161013[[#This Row],[Practitioner Type]],PractitionerRate[[#All],[Appendix B Practitioner Type]],PractitionerRate[[#All],[Productivity]])*Table161013[[#This Row],[Program FTE]]*1840))</f>
        <v>0</v>
      </c>
      <c r="G24" s="96" cm="1">
        <f t="array" ref="G24">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24" s="99"/>
      <c r="I24" s="99"/>
      <c r="J24" s="99"/>
      <c r="K24" s="5"/>
    </row>
    <row r="25" spans="2:11" ht="15.75">
      <c r="B25" s="68"/>
      <c r="C25" s="52"/>
      <c r="D25" s="53"/>
      <c r="E25" s="42"/>
      <c r="F25" s="91" t="str" cm="1">
        <f t="array" ref="F25">IF(Table161013[[#This Row],[Practitioner Type]]="Non Biling Staffing", "0", IF(Table161013[[#This Row],[Program FTE]]="","0",_xlfn.XLOOKUP(Table161013[[#This Row],[Practitioner Type]],PractitionerRate[[#All],[Appendix B Practitioner Type]],PractitionerRate[[#All],[Productivity]])*Table161013[[#This Row],[Program FTE]]*1840))</f>
        <v>0</v>
      </c>
      <c r="G25" s="96" cm="1">
        <f t="array" ref="G25">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25" s="99"/>
      <c r="I25" s="99"/>
      <c r="J25" s="99"/>
      <c r="K25" s="5"/>
    </row>
    <row r="26" spans="2:11" ht="15.75">
      <c r="B26" s="68"/>
      <c r="C26" s="52"/>
      <c r="D26" s="53"/>
      <c r="E26" s="42"/>
      <c r="F26" s="91" t="str" cm="1">
        <f t="array" ref="F26">IF(Table161013[[#This Row],[Practitioner Type]]="Non Biling Staffing", "0", IF(Table161013[[#This Row],[Program FTE]]="","0",_xlfn.XLOOKUP(Table161013[[#This Row],[Practitioner Type]],PractitionerRate[[#All],[Appendix B Practitioner Type]],PractitionerRate[[#All],[Productivity]])*Table161013[[#This Row],[Program FTE]]*1840))</f>
        <v>0</v>
      </c>
      <c r="G26" s="96" cm="1">
        <f t="array" ref="G26">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26" s="99"/>
      <c r="I26" s="99"/>
      <c r="J26" s="99"/>
      <c r="K26" s="5"/>
    </row>
    <row r="27" spans="2:11" ht="15.75">
      <c r="B27" s="68"/>
      <c r="C27" s="52"/>
      <c r="D27" s="53"/>
      <c r="E27" s="42"/>
      <c r="F27" s="91" t="str" cm="1">
        <f t="array" ref="F27">IF(Table161013[[#This Row],[Practitioner Type]]="Non Biling Staffing", "0", IF(Table161013[[#This Row],[Program FTE]]="","0",_xlfn.XLOOKUP(Table161013[[#This Row],[Practitioner Type]],PractitionerRate[[#All],[Appendix B Practitioner Type]],PractitionerRate[[#All],[Productivity]])*Table161013[[#This Row],[Program FTE]]*1840))</f>
        <v>0</v>
      </c>
      <c r="G27" s="96" cm="1">
        <f t="array" ref="G27">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27" s="99"/>
      <c r="I27" s="99"/>
      <c r="J27" s="99"/>
      <c r="K27" s="5"/>
    </row>
    <row r="28" spans="2:11" ht="15.75">
      <c r="B28" s="68"/>
      <c r="C28" s="52"/>
      <c r="D28" s="53"/>
      <c r="E28" s="42"/>
      <c r="F28" s="91" t="str" cm="1">
        <f t="array" ref="F28">IF(Table161013[[#This Row],[Practitioner Type]]="Non Biling Staffing", "0", IF(Table161013[[#This Row],[Program FTE]]="","0",_xlfn.XLOOKUP(Table161013[[#This Row],[Practitioner Type]],PractitionerRate[[#All],[Appendix B Practitioner Type]],PractitionerRate[[#All],[Productivity]])*Table161013[[#This Row],[Program FTE]]*1840))</f>
        <v>0</v>
      </c>
      <c r="G28" s="96" cm="1">
        <f t="array" ref="G28">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28" s="99"/>
      <c r="I28" s="99"/>
      <c r="J28" s="99"/>
      <c r="K28" s="5"/>
    </row>
    <row r="29" spans="2:11" ht="15.75">
      <c r="B29" s="68"/>
      <c r="C29" s="52"/>
      <c r="D29" s="53"/>
      <c r="E29" s="42"/>
      <c r="F29" s="91" t="str" cm="1">
        <f t="array" ref="F29">IF(Table161013[[#This Row],[Practitioner Type]]="Non Biling Staffing", "0", IF(Table161013[[#This Row],[Program FTE]]="","0",_xlfn.XLOOKUP(Table161013[[#This Row],[Practitioner Type]],PractitionerRate[[#All],[Appendix B Practitioner Type]],PractitionerRate[[#All],[Productivity]])*Table161013[[#This Row],[Program FTE]]*1840))</f>
        <v>0</v>
      </c>
      <c r="G29" s="96" cm="1">
        <f t="array" ref="G29">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29" s="99"/>
      <c r="I29" s="99"/>
      <c r="J29" s="99"/>
      <c r="K29" s="5"/>
    </row>
    <row r="30" spans="2:11" ht="15.75">
      <c r="B30" s="68"/>
      <c r="C30" s="52"/>
      <c r="D30" s="53"/>
      <c r="E30" s="53"/>
      <c r="F30" s="91" t="str" cm="1">
        <f t="array" ref="F30">IF(Table161013[[#This Row],[Practitioner Type]]="Non Biling Staffing", "0", IF(Table161013[[#This Row],[Program FTE]]="","0",_xlfn.XLOOKUP(Table161013[[#This Row],[Practitioner Type]],PractitionerRate[[#All],[Appendix B Practitioner Type]],PractitionerRate[[#All],[Productivity]])*Table161013[[#This Row],[Program FTE]]*1840))</f>
        <v>0</v>
      </c>
      <c r="G30" s="96" cm="1">
        <f t="array" ref="G30">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30" s="94"/>
      <c r="I30" s="99"/>
      <c r="J30" s="99"/>
      <c r="K30" s="5"/>
    </row>
    <row r="31" spans="2:11" ht="15.75">
      <c r="B31" s="68"/>
      <c r="C31" s="52"/>
      <c r="D31" s="53"/>
      <c r="E31" s="53"/>
      <c r="F31" s="91" t="str" cm="1">
        <f t="array" ref="F31">IF(Table161013[[#This Row],[Practitioner Type]]="Non Biling Staffing", "0", IF(Table161013[[#This Row],[Program FTE]]="","0",_xlfn.XLOOKUP(Table161013[[#This Row],[Practitioner Type]],PractitionerRate[[#All],[Appendix B Practitioner Type]],PractitionerRate[[#All],[Productivity]])*Table161013[[#This Row],[Program FTE]]*1840))</f>
        <v>0</v>
      </c>
      <c r="G31" s="96" cm="1">
        <f t="array" ref="G31">SUM(IFERROR(_xlfn.XLOOKUP(Table161013[[#This Row],[Practitioner Type]],PractitionerRate[[#All],[Appendix B Practitioner Type]],PractitionerRate[[#All],[Base Reimbursement]]),0),IFERROR(IF($F$8="Intensive",_xlfn.XLOOKUP(Table161013[[#This Row],[Practitioner Type]],PractitionerRate[[#All],[Appendix B Practitioner Type]],PractitionerRate[[#All],[Intensive 
Add-On]]),0),0))</f>
        <v>0</v>
      </c>
      <c r="H31" s="99"/>
      <c r="I31" s="99"/>
      <c r="J31" s="99"/>
      <c r="K31" s="5"/>
    </row>
    <row r="32" spans="2:11" s="72" customFormat="1" ht="21" customHeight="1" thickBot="1">
      <c r="B32" s="75"/>
      <c r="C32" s="76"/>
      <c r="D32" s="77">
        <f>SUBTOTAL(109,Table161013[Program FTE])</f>
        <v>0</v>
      </c>
      <c r="E32" s="77"/>
      <c r="F32" s="92">
        <f>SUBTOTAL(109,Table161013[Expected Billable Hours])</f>
        <v>0</v>
      </c>
      <c r="G32" s="92"/>
    </row>
    <row r="33" spans="2:11" ht="18.75" customHeight="1">
      <c r="B33" s="54"/>
      <c r="C33" s="55"/>
      <c r="D33" s="52"/>
      <c r="E33" s="56"/>
      <c r="F33" s="56"/>
      <c r="G33" s="56"/>
      <c r="H33" s="57"/>
      <c r="I33" s="24"/>
      <c r="J33" s="24"/>
      <c r="K33" s="24"/>
    </row>
    <row r="34" spans="2:11" ht="30.75" customHeight="1" thickBot="1">
      <c r="B34" s="122" t="s">
        <v>37</v>
      </c>
      <c r="C34" s="122"/>
      <c r="D34" s="122"/>
      <c r="E34" s="122"/>
      <c r="F34" s="122"/>
      <c r="G34" s="122"/>
      <c r="H34" s="40"/>
      <c r="I34" s="49"/>
      <c r="K34" s="5"/>
    </row>
    <row r="35" spans="2:11" ht="57" customHeight="1">
      <c r="B35" s="83" t="s">
        <v>38</v>
      </c>
      <c r="C35" s="95" t="e">
        <f>(SUMPRODUCT(Table161013[Expected Billable Hours],Table161013[BHS Practitioner Rate])-CC7)/F7-1</f>
        <v>#DIV/0!</v>
      </c>
      <c r="D35" s="120" t="s">
        <v>39</v>
      </c>
      <c r="E35" s="121"/>
      <c r="F35" s="121"/>
      <c r="G35" s="121"/>
      <c r="H35" s="101"/>
      <c r="I35" s="102"/>
      <c r="J35" s="102"/>
      <c r="K35" s="5"/>
    </row>
    <row r="36" spans="2:11" ht="41.25" customHeight="1">
      <c r="B36" s="85" t="s">
        <v>40</v>
      </c>
      <c r="C36" s="90" t="e">
        <f>(F7-C38)/SUM(SUMPRODUCT(Table161013[Expected Billable Hours],Table161013[BHS Practitioner Rate]))*Table161013[[#Totals],[Expected Billable Hours]]</f>
        <v>#DIV/0!</v>
      </c>
      <c r="D36" s="109" t="s">
        <v>41</v>
      </c>
      <c r="E36" s="110"/>
      <c r="F36" s="110"/>
      <c r="G36" s="111"/>
      <c r="H36" s="5"/>
      <c r="I36" s="5"/>
      <c r="K36" s="5"/>
    </row>
    <row r="37" spans="2:11" ht="41.25" customHeight="1">
      <c r="B37" s="86" t="s">
        <v>42</v>
      </c>
      <c r="C37" s="87" t="e">
        <f>F7/C36</f>
        <v>#DIV/0!</v>
      </c>
      <c r="D37" s="112" t="s">
        <v>43</v>
      </c>
      <c r="E37" s="113"/>
      <c r="F37" s="113"/>
      <c r="G37" s="114"/>
      <c r="H37" s="5"/>
      <c r="I37" s="5"/>
      <c r="K37" s="5"/>
    </row>
    <row r="38" spans="2:11" ht="33.75" hidden="1" customHeight="1" thickBot="1">
      <c r="B38" s="71" t="s">
        <v>44</v>
      </c>
      <c r="C38" s="70">
        <v>0</v>
      </c>
      <c r="D38" s="115" t="s">
        <v>45</v>
      </c>
      <c r="E38" s="116"/>
      <c r="F38" s="116"/>
      <c r="G38" s="117"/>
      <c r="H38" s="28"/>
      <c r="K38" s="5"/>
    </row>
    <row r="39" spans="2:11">
      <c r="K39" s="5"/>
    </row>
    <row r="40" spans="2:11">
      <c r="K40" s="5"/>
    </row>
  </sheetData>
  <mergeCells count="13">
    <mergeCell ref="D36:G36"/>
    <mergeCell ref="D37:G37"/>
    <mergeCell ref="D38:G38"/>
    <mergeCell ref="C10:G10"/>
    <mergeCell ref="D35:G35"/>
    <mergeCell ref="B34:G34"/>
    <mergeCell ref="H35:J35"/>
    <mergeCell ref="F8:G8"/>
    <mergeCell ref="C2:G2"/>
    <mergeCell ref="F4:G4"/>
    <mergeCell ref="F5:G5"/>
    <mergeCell ref="F6:G6"/>
    <mergeCell ref="F7:G7"/>
  </mergeCells>
  <phoneticPr fontId="44" type="noConversion"/>
  <conditionalFormatting sqref="C35">
    <cfRule type="expression" dxfId="47" priority="1">
      <formula>ABS(C35)&gt;5%</formula>
    </cfRule>
    <cfRule type="expression" dxfId="46" priority="2">
      <formula>ABS(C35)&lt;=5%</formula>
    </cfRule>
  </conditionalFormatting>
  <dataValidations count="3">
    <dataValidation type="list" allowBlank="1" showInputMessage="1" showErrorMessage="1" sqref="F8:G8" xr:uid="{44B62B57-F202-4FBF-9AD9-55A554DBC814}">
      <formula1>"Standard, Intensive"</formula1>
    </dataValidation>
    <dataValidation type="list" allowBlank="1" showInputMessage="1" showErrorMessage="1" sqref="E12:E31" xr:uid="{9CAF2E51-C0A4-4D01-A433-14D0BCE64FAA}">
      <formula1>"Filled, Partially Filled, Vacant"</formula1>
    </dataValidation>
    <dataValidation type="list" allowBlank="1" showInputMessage="1" showErrorMessage="1" sqref="F6:G6" xr:uid="{271FD234-4D94-4D63-BA4F-09258CB25471}">
      <formula1>"Mode 15, ODS-91"</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65662566-E91C-49AA-B2E2-7D0FCFB445B6}">
          <x14:formula1>
            <xm:f>'Practitioner Rate Summary'!$F$8:$F$24</xm:f>
          </x14:formula1>
          <xm:sqref>C12:C31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B0202-E6E7-4DDB-8D31-E26A86423A7C}">
  <sheetPr>
    <tabColor theme="8" tint="0.39997558519241921"/>
  </sheetPr>
  <dimension ref="B1:K41"/>
  <sheetViews>
    <sheetView zoomScale="80" zoomScaleNormal="80" workbookViewId="0">
      <selection activeCell="D16" sqref="D16"/>
    </sheetView>
  </sheetViews>
  <sheetFormatPr defaultColWidth="9.140625" defaultRowHeight="15"/>
  <cols>
    <col min="1" max="1" width="4.140625" style="5" customWidth="1"/>
    <col min="2" max="2" width="41.42578125" style="5" customWidth="1"/>
    <col min="3" max="3" width="50.42578125" style="29" customWidth="1"/>
    <col min="4" max="4" width="18.85546875" style="37" customWidth="1"/>
    <col min="5" max="5" width="22.28515625" style="29" customWidth="1"/>
    <col min="6" max="6" width="31.42578125" style="29" customWidth="1"/>
    <col min="7" max="7" width="28.5703125" style="29" customWidth="1"/>
    <col min="8" max="8" width="21.5703125" style="29" customWidth="1"/>
    <col min="9" max="9" width="23.42578125" style="38" customWidth="1"/>
    <col min="10" max="10" width="25.85546875" style="5" customWidth="1"/>
    <col min="11" max="11" width="35.140625" style="48" customWidth="1"/>
    <col min="12" max="16384" width="9.140625" style="5"/>
  </cols>
  <sheetData>
    <row r="1" spans="2:11" ht="28.5">
      <c r="B1" s="98" t="s">
        <v>46</v>
      </c>
      <c r="K1" s="5"/>
    </row>
    <row r="2" spans="2:11" ht="27.75" customHeight="1">
      <c r="B2" s="73" t="s">
        <v>17</v>
      </c>
      <c r="K2" s="5"/>
    </row>
    <row r="3" spans="2:11" ht="36" customHeight="1">
      <c r="B3" s="74" t="s">
        <v>18</v>
      </c>
      <c r="C3" s="105" t="s">
        <v>19</v>
      </c>
      <c r="D3" s="105"/>
      <c r="E3" s="105"/>
      <c r="F3" s="105"/>
      <c r="G3" s="105"/>
      <c r="K3" s="5"/>
    </row>
    <row r="4" spans="2:11" ht="18" customHeight="1">
      <c r="B4" s="50"/>
      <c r="C4" s="51"/>
      <c r="K4" s="5"/>
    </row>
    <row r="5" spans="2:11" s="32" customFormat="1" ht="25.5" customHeight="1">
      <c r="B5" s="60" t="s">
        <v>20</v>
      </c>
      <c r="C5" s="30" t="s">
        <v>47</v>
      </c>
      <c r="D5" s="31"/>
      <c r="E5" s="60" t="s">
        <v>21</v>
      </c>
      <c r="F5" s="106" t="s">
        <v>48</v>
      </c>
      <c r="G5" s="106"/>
      <c r="H5" s="33"/>
      <c r="K5" s="34"/>
    </row>
    <row r="6" spans="2:11" s="32" customFormat="1" ht="25.5" customHeight="1">
      <c r="B6" s="60" t="s">
        <v>22</v>
      </c>
      <c r="C6" s="100">
        <v>1000012345</v>
      </c>
      <c r="D6" s="31"/>
      <c r="E6" s="60" t="s">
        <v>23</v>
      </c>
      <c r="F6" s="106">
        <v>123456</v>
      </c>
      <c r="G6" s="106"/>
      <c r="H6" s="35"/>
      <c r="I6" s="36"/>
    </row>
    <row r="7" spans="2:11" s="32" customFormat="1" ht="25.5" customHeight="1">
      <c r="B7" s="60" t="s">
        <v>24</v>
      </c>
      <c r="C7" s="61" t="s">
        <v>49</v>
      </c>
      <c r="D7" s="31"/>
      <c r="E7" s="60" t="s">
        <v>25</v>
      </c>
      <c r="F7" s="107" t="s">
        <v>50</v>
      </c>
      <c r="G7" s="107"/>
    </row>
    <row r="8" spans="2:11" s="32" customFormat="1" ht="25.5" customHeight="1">
      <c r="B8" s="60" t="s">
        <v>26</v>
      </c>
      <c r="C8" s="62" t="s">
        <v>51</v>
      </c>
      <c r="D8" s="31"/>
      <c r="E8" s="60" t="s">
        <v>27</v>
      </c>
      <c r="F8" s="108">
        <v>1750000</v>
      </c>
      <c r="G8" s="108"/>
      <c r="H8" s="58"/>
      <c r="I8" s="36"/>
    </row>
    <row r="9" spans="2:11" s="32" customFormat="1" ht="25.5" customHeight="1">
      <c r="B9" s="60"/>
      <c r="C9" s="63"/>
      <c r="D9" s="31"/>
      <c r="E9" s="60" t="s">
        <v>28</v>
      </c>
      <c r="F9" s="103" t="s">
        <v>52</v>
      </c>
      <c r="G9" s="104"/>
      <c r="H9" s="35"/>
      <c r="I9" s="36"/>
    </row>
    <row r="10" spans="2:11" ht="18.75" customHeight="1">
      <c r="C10" s="5"/>
      <c r="H10" s="5"/>
      <c r="I10" s="5"/>
      <c r="K10" s="5"/>
    </row>
    <row r="11" spans="2:11" ht="38.25" customHeight="1" thickBot="1">
      <c r="B11" s="78" t="s">
        <v>29</v>
      </c>
      <c r="C11" s="118" t="s">
        <v>30</v>
      </c>
      <c r="D11" s="119"/>
      <c r="E11" s="119"/>
      <c r="F11" s="119"/>
      <c r="G11" s="119"/>
      <c r="H11" s="5"/>
      <c r="K11" s="5"/>
    </row>
    <row r="12" spans="2:11" s="39" customFormat="1" ht="65.25" customHeight="1">
      <c r="B12" s="82" t="s">
        <v>31</v>
      </c>
      <c r="C12" s="66" t="s">
        <v>32</v>
      </c>
      <c r="D12" s="66" t="s">
        <v>33</v>
      </c>
      <c r="E12" s="67" t="s">
        <v>34</v>
      </c>
      <c r="F12" s="84" t="s">
        <v>35</v>
      </c>
      <c r="G12" s="93" t="s">
        <v>36</v>
      </c>
      <c r="H12" s="99"/>
      <c r="I12" s="99"/>
      <c r="J12" s="99"/>
      <c r="K12" s="99"/>
    </row>
    <row r="13" spans="2:11" ht="15.75">
      <c r="B13" s="68" t="s">
        <v>53</v>
      </c>
      <c r="C13" s="52" t="s">
        <v>54</v>
      </c>
      <c r="D13" s="53">
        <v>0.3</v>
      </c>
      <c r="E13" s="41" t="s">
        <v>55</v>
      </c>
      <c r="F13" s="91" cm="1">
        <f t="array" ref="F13">IF(Table1610132[[#This Row],[Practitioner Type]]="Non Biling Staffing", "0", IF(Table1610132[[#This Row],[Program FTE]]="","0",_xlfn.XLOOKUP(Table1610132[[#This Row],[Practitioner Type]],PractitionerRate[[#All],[Appendix B Practitioner Type]],PractitionerRate[[#All],[Productivity]])*Table1610132[[#This Row],[Program FTE]]*1840))</f>
        <v>248.4</v>
      </c>
      <c r="G13" s="96" cm="1">
        <f t="array" ref="G13">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1636.7280000000001</v>
      </c>
      <c r="H13" s="99"/>
      <c r="I13" s="99"/>
      <c r="J13" s="99"/>
      <c r="K13" s="5"/>
    </row>
    <row r="14" spans="2:11" ht="15.75">
      <c r="B14" s="68" t="s">
        <v>56</v>
      </c>
      <c r="C14" s="52" t="s">
        <v>57</v>
      </c>
      <c r="D14" s="53">
        <v>0.5</v>
      </c>
      <c r="E14" s="42" t="s">
        <v>58</v>
      </c>
      <c r="F14" s="91" cm="1">
        <f t="array" ref="F14">IF(Table1610132[[#This Row],[Practitioner Type]]="Non Biling Staffing", "0", IF(Table1610132[[#This Row],[Program FTE]]="","0",_xlfn.XLOOKUP(Table1610132[[#This Row],[Practitioner Type]],PractitionerRate[[#All],[Appendix B Practitioner Type]],PractitionerRate[[#All],[Productivity]])*Table1610132[[#This Row],[Program FTE]]*1840))</f>
        <v>331.2</v>
      </c>
      <c r="G14" s="96" cm="1">
        <f t="array" ref="G14">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320.48</v>
      </c>
      <c r="H14" s="99"/>
      <c r="I14" s="99"/>
      <c r="J14" s="99"/>
      <c r="K14" s="5"/>
    </row>
    <row r="15" spans="2:11" ht="15.75" customHeight="1">
      <c r="B15" s="68" t="s">
        <v>59</v>
      </c>
      <c r="C15" s="52" t="s">
        <v>60</v>
      </c>
      <c r="D15" s="53">
        <v>2.5</v>
      </c>
      <c r="E15" s="42" t="s">
        <v>58</v>
      </c>
      <c r="F15" s="91" cm="1">
        <f t="array" ref="F15">IF(Table1610132[[#This Row],[Practitioner Type]]="Non Biling Staffing", "0", IF(Table1610132[[#This Row],[Program FTE]]="","0",_xlfn.XLOOKUP(Table1610132[[#This Row],[Practitioner Type]],PractitionerRate[[#All],[Appendix B Practitioner Type]],PractitionerRate[[#All],[Productivity]])*Table1610132[[#This Row],[Program FTE]]*1840))</f>
        <v>1840</v>
      </c>
      <c r="G15" s="96" cm="1">
        <f t="array" ref="G15">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425.96000000000004</v>
      </c>
      <c r="H15" s="99"/>
      <c r="I15" s="99"/>
      <c r="J15" s="99"/>
      <c r="K15" s="5"/>
    </row>
    <row r="16" spans="2:11" ht="15.75">
      <c r="B16" s="68" t="s">
        <v>61</v>
      </c>
      <c r="C16" s="52" t="s">
        <v>62</v>
      </c>
      <c r="D16" s="53">
        <v>2.21</v>
      </c>
      <c r="E16" s="42" t="s">
        <v>58</v>
      </c>
      <c r="F16" s="91" cm="1">
        <f t="array" ref="F16">IF(Table1610132[[#This Row],[Practitioner Type]]="Non Biling Staffing", "0", IF(Table1610132[[#This Row],[Program FTE]]="","0",_xlfn.XLOOKUP(Table1610132[[#This Row],[Practitioner Type]],PractitionerRate[[#All],[Appendix B Practitioner Type]],PractitionerRate[[#All],[Productivity]])*Table1610132[[#This Row],[Program FTE]]*1840))</f>
        <v>1463.904</v>
      </c>
      <c r="G16" s="96" cm="1">
        <f t="array" ref="G16">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336.512</v>
      </c>
      <c r="H16" s="99"/>
      <c r="I16" s="99"/>
      <c r="J16" s="99"/>
      <c r="K16" s="5"/>
    </row>
    <row r="17" spans="2:11" ht="15.75">
      <c r="B17" s="68"/>
      <c r="C17" s="52"/>
      <c r="D17" s="53"/>
      <c r="E17" s="42"/>
      <c r="F17" s="91" t="str" cm="1">
        <f t="array" ref="F17">IF(Table1610132[[#This Row],[Practitioner Type]]="Non Biling Staffing", "0", IF(Table1610132[[#This Row],[Program FTE]]="","0",_xlfn.XLOOKUP(Table1610132[[#This Row],[Practitioner Type]],PractitionerRate[[#All],[Appendix B Practitioner Type]],PractitionerRate[[#All],[Productivity]])*Table1610132[[#This Row],[Program FTE]]*1840))</f>
        <v>0</v>
      </c>
      <c r="G17" s="96" cm="1">
        <f t="array" ref="G17">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17" s="99"/>
      <c r="I17" s="99"/>
      <c r="J17" s="99"/>
      <c r="K17" s="5"/>
    </row>
    <row r="18" spans="2:11" ht="15.75">
      <c r="B18" s="69"/>
      <c r="C18" s="52"/>
      <c r="D18" s="53"/>
      <c r="E18" s="42"/>
      <c r="F18" s="91" t="str" cm="1">
        <f t="array" ref="F18">IF(Table1610132[[#This Row],[Practitioner Type]]="Non Biling Staffing", "0", IF(Table1610132[[#This Row],[Program FTE]]="","0",_xlfn.XLOOKUP(Table1610132[[#This Row],[Practitioner Type]],PractitionerRate[[#All],[Appendix B Practitioner Type]],PractitionerRate[[#All],[Productivity]])*Table1610132[[#This Row],[Program FTE]]*1840))</f>
        <v>0</v>
      </c>
      <c r="G18" s="96" cm="1">
        <f t="array" ref="G18">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18" s="99"/>
      <c r="I18" s="99"/>
      <c r="J18" s="99"/>
      <c r="K18" s="5"/>
    </row>
    <row r="19" spans="2:11" ht="15.75">
      <c r="B19" s="68"/>
      <c r="C19" s="52"/>
      <c r="D19" s="53"/>
      <c r="E19" s="42"/>
      <c r="F19" s="91" t="str" cm="1">
        <f t="array" ref="F19">IF(Table1610132[[#This Row],[Practitioner Type]]="Non Biling Staffing", "0", IF(Table1610132[[#This Row],[Program FTE]]="","0",_xlfn.XLOOKUP(Table1610132[[#This Row],[Practitioner Type]],PractitionerRate[[#All],[Appendix B Practitioner Type]],PractitionerRate[[#All],[Productivity]])*Table1610132[[#This Row],[Program FTE]]*1840))</f>
        <v>0</v>
      </c>
      <c r="G19" s="96" cm="1">
        <f t="array" ref="G19">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19" s="99"/>
      <c r="I19" s="99"/>
      <c r="J19" s="99"/>
      <c r="K19" s="5"/>
    </row>
    <row r="20" spans="2:11" ht="15.75">
      <c r="B20" s="69"/>
      <c r="C20" s="52"/>
      <c r="D20" s="53"/>
      <c r="E20" s="64"/>
      <c r="F20" s="91" t="str" cm="1">
        <f t="array" ref="F20">IF(Table1610132[[#This Row],[Practitioner Type]]="Non Biling Staffing", "0", IF(Table1610132[[#This Row],[Program FTE]]="","0",_xlfn.XLOOKUP(Table1610132[[#This Row],[Practitioner Type]],PractitionerRate[[#All],[Appendix B Practitioner Type]],PractitionerRate[[#All],[Productivity]])*Table1610132[[#This Row],[Program FTE]]*1840))</f>
        <v>0</v>
      </c>
      <c r="G20" s="96" cm="1">
        <f t="array" ref="G20">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20" s="99"/>
      <c r="I20" s="99"/>
      <c r="J20" s="99"/>
      <c r="K20" s="5"/>
    </row>
    <row r="21" spans="2:11" ht="15.75">
      <c r="B21" s="69"/>
      <c r="C21" s="52"/>
      <c r="D21" s="53"/>
      <c r="E21" s="64"/>
      <c r="F21" s="91" t="str" cm="1">
        <f t="array" ref="F21">IF(Table1610132[[#This Row],[Practitioner Type]]="Non Biling Staffing", "0", IF(Table1610132[[#This Row],[Program FTE]]="","0",_xlfn.XLOOKUP(Table1610132[[#This Row],[Practitioner Type]],PractitionerRate[[#All],[Appendix B Practitioner Type]],PractitionerRate[[#All],[Productivity]])*Table1610132[[#This Row],[Program FTE]]*1840))</f>
        <v>0</v>
      </c>
      <c r="G21" s="96" cm="1">
        <f t="array" ref="G21">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21" s="99"/>
      <c r="I21" s="99"/>
      <c r="J21" s="99"/>
      <c r="K21" s="5"/>
    </row>
    <row r="22" spans="2:11" ht="15.75">
      <c r="B22" s="69"/>
      <c r="C22" s="52"/>
      <c r="D22" s="53"/>
      <c r="E22" s="64"/>
      <c r="F22" s="91" t="str" cm="1">
        <f t="array" ref="F22">IF(Table1610132[[#This Row],[Practitioner Type]]="Non Biling Staffing", "0", IF(Table1610132[[#This Row],[Program FTE]]="","0",_xlfn.XLOOKUP(Table1610132[[#This Row],[Practitioner Type]],PractitionerRate[[#All],[Appendix B Practitioner Type]],PractitionerRate[[#All],[Productivity]])*Table1610132[[#This Row],[Program FTE]]*1840))</f>
        <v>0</v>
      </c>
      <c r="G22" s="96" cm="1">
        <f t="array" ref="G22">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22" s="99"/>
      <c r="I22" s="99"/>
      <c r="J22" s="99"/>
      <c r="K22" s="5"/>
    </row>
    <row r="23" spans="2:11" ht="15.75">
      <c r="B23" s="69"/>
      <c r="C23" s="52"/>
      <c r="D23" s="53"/>
      <c r="E23" s="64"/>
      <c r="F23" s="91" t="str" cm="1">
        <f t="array" ref="F23">IF(Table1610132[[#This Row],[Practitioner Type]]="Non Biling Staffing", "0", IF(Table1610132[[#This Row],[Program FTE]]="","0",_xlfn.XLOOKUP(Table1610132[[#This Row],[Practitioner Type]],PractitionerRate[[#All],[Appendix B Practitioner Type]],PractitionerRate[[#All],[Productivity]])*Table1610132[[#This Row],[Program FTE]]*1840))</f>
        <v>0</v>
      </c>
      <c r="G23" s="96" cm="1">
        <f t="array" ref="G23">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23" s="99"/>
      <c r="I23" s="99"/>
      <c r="J23" s="99"/>
      <c r="K23" s="5"/>
    </row>
    <row r="24" spans="2:11" ht="15.75">
      <c r="B24" s="69"/>
      <c r="C24" s="52"/>
      <c r="D24" s="53"/>
      <c r="E24" s="64"/>
      <c r="F24" s="91" t="str" cm="1">
        <f t="array" ref="F24">IF(Table1610132[[#This Row],[Practitioner Type]]="Non Biling Staffing", "0", IF(Table1610132[[#This Row],[Program FTE]]="","0",_xlfn.XLOOKUP(Table1610132[[#This Row],[Practitioner Type]],PractitionerRate[[#All],[Appendix B Practitioner Type]],PractitionerRate[[#All],[Productivity]])*Table1610132[[#This Row],[Program FTE]]*1840))</f>
        <v>0</v>
      </c>
      <c r="G24" s="96" cm="1">
        <f t="array" ref="G24">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24" s="99"/>
      <c r="I24" s="99"/>
      <c r="J24" s="99"/>
      <c r="K24" s="5"/>
    </row>
    <row r="25" spans="2:11" ht="15.75">
      <c r="B25" s="68"/>
      <c r="C25" s="52"/>
      <c r="D25" s="53"/>
      <c r="E25" s="42"/>
      <c r="F25" s="91" t="str" cm="1">
        <f t="array" ref="F25">IF(Table1610132[[#This Row],[Practitioner Type]]="Non Biling Staffing", "0", IF(Table1610132[[#This Row],[Program FTE]]="","0",_xlfn.XLOOKUP(Table1610132[[#This Row],[Practitioner Type]],PractitionerRate[[#All],[Appendix B Practitioner Type]],PractitionerRate[[#All],[Productivity]])*Table1610132[[#This Row],[Program FTE]]*1840))</f>
        <v>0</v>
      </c>
      <c r="G25" s="96" cm="1">
        <f t="array" ref="G25">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25" s="99"/>
      <c r="I25" s="99"/>
      <c r="J25" s="99"/>
      <c r="K25" s="5"/>
    </row>
    <row r="26" spans="2:11" ht="15.75">
      <c r="B26" s="68"/>
      <c r="C26" s="52"/>
      <c r="D26" s="53"/>
      <c r="E26" s="42"/>
      <c r="F26" s="91" t="str" cm="1">
        <f t="array" ref="F26">IF(Table1610132[[#This Row],[Practitioner Type]]="Non Biling Staffing", "0", IF(Table1610132[[#This Row],[Program FTE]]="","0",_xlfn.XLOOKUP(Table1610132[[#This Row],[Practitioner Type]],PractitionerRate[[#All],[Appendix B Practitioner Type]],PractitionerRate[[#All],[Productivity]])*Table1610132[[#This Row],[Program FTE]]*1840))</f>
        <v>0</v>
      </c>
      <c r="G26" s="96" cm="1">
        <f t="array" ref="G26">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26" s="99"/>
      <c r="I26" s="99"/>
      <c r="J26" s="99"/>
      <c r="K26" s="5"/>
    </row>
    <row r="27" spans="2:11" ht="15.75">
      <c r="B27" s="68"/>
      <c r="C27" s="52"/>
      <c r="D27" s="53"/>
      <c r="E27" s="42"/>
      <c r="F27" s="91" t="str" cm="1">
        <f t="array" ref="F27">IF(Table1610132[[#This Row],[Practitioner Type]]="Non Biling Staffing", "0", IF(Table1610132[[#This Row],[Program FTE]]="","0",_xlfn.XLOOKUP(Table1610132[[#This Row],[Practitioner Type]],PractitionerRate[[#All],[Appendix B Practitioner Type]],PractitionerRate[[#All],[Productivity]])*Table1610132[[#This Row],[Program FTE]]*1840))</f>
        <v>0</v>
      </c>
      <c r="G27" s="96" cm="1">
        <f t="array" ref="G27">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27" s="99"/>
      <c r="I27" s="99"/>
      <c r="J27" s="99"/>
      <c r="K27" s="5"/>
    </row>
    <row r="28" spans="2:11" ht="15.75">
      <c r="B28" s="68"/>
      <c r="C28" s="52"/>
      <c r="D28" s="53"/>
      <c r="E28" s="42"/>
      <c r="F28" s="91" t="str" cm="1">
        <f t="array" ref="F28">IF(Table1610132[[#This Row],[Practitioner Type]]="Non Biling Staffing", "0", IF(Table1610132[[#This Row],[Program FTE]]="","0",_xlfn.XLOOKUP(Table1610132[[#This Row],[Practitioner Type]],PractitionerRate[[#All],[Appendix B Practitioner Type]],PractitionerRate[[#All],[Productivity]])*Table1610132[[#This Row],[Program FTE]]*1840))</f>
        <v>0</v>
      </c>
      <c r="G28" s="96" cm="1">
        <f t="array" ref="G28">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28" s="99"/>
      <c r="I28" s="99"/>
      <c r="J28" s="99"/>
      <c r="K28" s="5"/>
    </row>
    <row r="29" spans="2:11" ht="15.75">
      <c r="B29" s="68"/>
      <c r="C29" s="52"/>
      <c r="D29" s="53"/>
      <c r="E29" s="42"/>
      <c r="F29" s="91" t="str" cm="1">
        <f t="array" ref="F29">IF(Table1610132[[#This Row],[Practitioner Type]]="Non Biling Staffing", "0", IF(Table1610132[[#This Row],[Program FTE]]="","0",_xlfn.XLOOKUP(Table1610132[[#This Row],[Practitioner Type]],PractitionerRate[[#All],[Appendix B Practitioner Type]],PractitionerRate[[#All],[Productivity]])*Table1610132[[#This Row],[Program FTE]]*1840))</f>
        <v>0</v>
      </c>
      <c r="G29" s="96" cm="1">
        <f t="array" ref="G29">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29" s="99"/>
      <c r="I29" s="99"/>
      <c r="J29" s="99"/>
      <c r="K29" s="5"/>
    </row>
    <row r="30" spans="2:11" ht="15.75">
      <c r="B30" s="68"/>
      <c r="C30" s="52"/>
      <c r="D30" s="53"/>
      <c r="E30" s="42"/>
      <c r="F30" s="91" t="str" cm="1">
        <f t="array" ref="F30">IF(Table1610132[[#This Row],[Practitioner Type]]="Non Biling Staffing", "0", IF(Table1610132[[#This Row],[Program FTE]]="","0",_xlfn.XLOOKUP(Table1610132[[#This Row],[Practitioner Type]],PractitionerRate[[#All],[Appendix B Practitioner Type]],PractitionerRate[[#All],[Productivity]])*Table1610132[[#This Row],[Program FTE]]*1840))</f>
        <v>0</v>
      </c>
      <c r="G30" s="96" cm="1">
        <f t="array" ref="G30">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30" s="99"/>
      <c r="I30" s="99"/>
      <c r="J30" s="99"/>
      <c r="K30" s="5"/>
    </row>
    <row r="31" spans="2:11" ht="15.75">
      <c r="B31" s="68"/>
      <c r="C31" s="52"/>
      <c r="D31" s="53"/>
      <c r="E31" s="53"/>
      <c r="F31" s="91" t="str" cm="1">
        <f t="array" ref="F31">IF(Table1610132[[#This Row],[Practitioner Type]]="Non Biling Staffing", "0", IF(Table1610132[[#This Row],[Program FTE]]="","0",_xlfn.XLOOKUP(Table1610132[[#This Row],[Practitioner Type]],PractitionerRate[[#All],[Appendix B Practitioner Type]],PractitionerRate[[#All],[Productivity]])*Table1610132[[#This Row],[Program FTE]]*1840))</f>
        <v>0</v>
      </c>
      <c r="G31" s="96" cm="1">
        <f t="array" ref="G31">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31" s="94"/>
      <c r="I31" s="99"/>
      <c r="J31" s="99"/>
      <c r="K31" s="5"/>
    </row>
    <row r="32" spans="2:11" ht="15.75">
      <c r="B32" s="68"/>
      <c r="C32" s="52"/>
      <c r="D32" s="53"/>
      <c r="E32" s="53"/>
      <c r="F32" s="91" t="str" cm="1">
        <f t="array" ref="F32">IF(Table1610132[[#This Row],[Practitioner Type]]="Non Biling Staffing", "0", IF(Table1610132[[#This Row],[Program FTE]]="","0",_xlfn.XLOOKUP(Table1610132[[#This Row],[Practitioner Type]],PractitionerRate[[#All],[Appendix B Practitioner Type]],PractitionerRate[[#All],[Productivity]])*Table1610132[[#This Row],[Program FTE]]*1840))</f>
        <v>0</v>
      </c>
      <c r="G32" s="96" cm="1">
        <f t="array" ref="G32">SUM(IFERROR(_xlfn.XLOOKUP(Table1610132[[#This Row],[Practitioner Type]],PractitionerRate[[#All],[Appendix B Practitioner Type]],PractitionerRate[[#All],[Base Reimbursement]]),0),IFERROR(IF($F$9="Intensive",_xlfn.XLOOKUP(Table1610132[[#This Row],[Practitioner Type]],PractitionerRate[[#All],[Appendix B Practitioner Type]],PractitionerRate[[#All],[Intensive 
Add-On]]),0),0))</f>
        <v>0</v>
      </c>
      <c r="H32" s="99"/>
      <c r="I32" s="99"/>
      <c r="J32" s="99"/>
      <c r="K32" s="5"/>
    </row>
    <row r="33" spans="2:11" s="72" customFormat="1" ht="21" customHeight="1" thickBot="1">
      <c r="B33" s="75"/>
      <c r="C33" s="76"/>
      <c r="D33" s="77">
        <f>SUBTOTAL(109,Table1610132[Program FTE])</f>
        <v>5.51</v>
      </c>
      <c r="E33" s="77"/>
      <c r="F33" s="92">
        <f>SUBTOTAL(109,Table1610132[Expected Billable Hours])</f>
        <v>3883.5039999999999</v>
      </c>
      <c r="G33" s="92"/>
    </row>
    <row r="34" spans="2:11" ht="18.75" customHeight="1">
      <c r="B34" s="54"/>
      <c r="C34" s="55"/>
      <c r="D34" s="52"/>
      <c r="E34" s="56"/>
      <c r="F34" s="56"/>
      <c r="G34" s="56"/>
      <c r="H34" s="57"/>
      <c r="I34" s="24"/>
      <c r="J34" s="24"/>
      <c r="K34" s="24"/>
    </row>
    <row r="35" spans="2:11" ht="30.75" customHeight="1" thickBot="1">
      <c r="B35" s="122" t="s">
        <v>37</v>
      </c>
      <c r="C35" s="122"/>
      <c r="D35" s="122"/>
      <c r="E35" s="122"/>
      <c r="F35" s="122"/>
      <c r="G35" s="122"/>
      <c r="H35" s="40"/>
      <c r="I35" s="49"/>
      <c r="K35" s="5"/>
    </row>
    <row r="36" spans="2:11" ht="57" customHeight="1" thickBot="1">
      <c r="B36" s="83" t="s">
        <v>38</v>
      </c>
      <c r="C36" s="95">
        <f>(SUMPRODUCT(Table1610132[Expected Billable Hours],Table1610132[BHS Practitioner Rate])-CC8)/F8-1</f>
        <v>2.2339356598857218E-2</v>
      </c>
      <c r="D36" s="120" t="s">
        <v>39</v>
      </c>
      <c r="E36" s="121"/>
      <c r="F36" s="121"/>
      <c r="G36" s="121"/>
      <c r="H36" s="101"/>
      <c r="I36" s="102"/>
      <c r="J36" s="102"/>
      <c r="K36" s="5"/>
    </row>
    <row r="37" spans="2:11" ht="41.25" customHeight="1">
      <c r="B37" s="85" t="s">
        <v>40</v>
      </c>
      <c r="C37" s="90">
        <f>(F8-C39)/SUM(SUMPRODUCT(Table1610132[Expected Billable Hours],Table1610132[BHS Practitioner Rate]))*Table1610132[[#Totals],[Expected Billable Hours]]</f>
        <v>3798.6447209855373</v>
      </c>
      <c r="D37" s="109" t="s">
        <v>41</v>
      </c>
      <c r="E37" s="110"/>
      <c r="F37" s="110"/>
      <c r="G37" s="111"/>
      <c r="H37" s="5"/>
      <c r="I37" s="5"/>
      <c r="K37" s="5"/>
    </row>
    <row r="38" spans="2:11" ht="41.25" customHeight="1">
      <c r="B38" s="86" t="s">
        <v>42</v>
      </c>
      <c r="C38" s="87">
        <f>F8/C37</f>
        <v>460.69062219274144</v>
      </c>
      <c r="D38" s="112" t="s">
        <v>43</v>
      </c>
      <c r="E38" s="113"/>
      <c r="F38" s="113"/>
      <c r="G38" s="114"/>
      <c r="H38" s="5"/>
      <c r="I38" s="5"/>
      <c r="K38" s="5"/>
    </row>
    <row r="39" spans="2:11" ht="33.75" hidden="1" customHeight="1" thickBot="1">
      <c r="B39" s="71" t="s">
        <v>44</v>
      </c>
      <c r="C39" s="70">
        <v>0</v>
      </c>
      <c r="D39" s="115" t="s">
        <v>45</v>
      </c>
      <c r="E39" s="116"/>
      <c r="F39" s="116"/>
      <c r="G39" s="117"/>
      <c r="H39" s="28"/>
      <c r="K39" s="5"/>
    </row>
    <row r="40" spans="2:11">
      <c r="K40" s="5"/>
    </row>
    <row r="41" spans="2:11">
      <c r="K41" s="5"/>
    </row>
  </sheetData>
  <mergeCells count="13">
    <mergeCell ref="D39:G39"/>
    <mergeCell ref="C11:G11"/>
    <mergeCell ref="B35:G35"/>
    <mergeCell ref="D36:G36"/>
    <mergeCell ref="H36:J36"/>
    <mergeCell ref="D37:G37"/>
    <mergeCell ref="D38:G38"/>
    <mergeCell ref="F9:G9"/>
    <mergeCell ref="C3:G3"/>
    <mergeCell ref="F5:G5"/>
    <mergeCell ref="F6:G6"/>
    <mergeCell ref="F7:G7"/>
    <mergeCell ref="F8:G8"/>
  </mergeCells>
  <conditionalFormatting sqref="C36">
    <cfRule type="expression" dxfId="28" priority="1">
      <formula>ABS(C36)&gt;5%</formula>
    </cfRule>
    <cfRule type="expression" dxfId="27" priority="2">
      <formula>ABS(C36)&lt;=5%</formula>
    </cfRule>
  </conditionalFormatting>
  <dataValidations count="3">
    <dataValidation type="list" allowBlank="1" showInputMessage="1" showErrorMessage="1" sqref="F7:G7" xr:uid="{E99D9814-ECE5-44AC-946F-D8E9BB557182}">
      <formula1>"Mode 15, ODS-91"</formula1>
    </dataValidation>
    <dataValidation type="list" allowBlank="1" showInputMessage="1" showErrorMessage="1" sqref="E13:E32" xr:uid="{50390A8B-7D74-4A0E-AB8A-9FC137BE6218}">
      <formula1>"Filled, Partially Filled, Vacant"</formula1>
    </dataValidation>
    <dataValidation type="list" allowBlank="1" showInputMessage="1" showErrorMessage="1" sqref="F9:G9" xr:uid="{74C1FE9B-09DF-4BE3-AF75-8269F7E11B60}">
      <formula1>"Standard, Intensive"</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42986928-05F3-467D-94D5-53997B395D22}">
          <x14:formula1>
            <xm:f>'Practitioner Rate Summary'!$F$8:$F$24</xm:f>
          </x14:formula1>
          <xm:sqref>C13:C32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160E3-85EF-4252-875F-B9FEAAAEC5A5}">
  <dimension ref="A1:H28"/>
  <sheetViews>
    <sheetView zoomScaleNormal="100" workbookViewId="0">
      <selection activeCell="B54" sqref="B54"/>
    </sheetView>
  </sheetViews>
  <sheetFormatPr defaultColWidth="9.140625" defaultRowHeight="15" customHeight="1"/>
  <cols>
    <col min="1" max="1" width="53" style="5" bestFit="1" customWidth="1"/>
    <col min="2" max="2" width="16" style="5" customWidth="1"/>
    <col min="3" max="3" width="9.28515625" style="5" hidden="1" customWidth="1"/>
    <col min="4" max="4" width="16.140625" style="5" customWidth="1"/>
    <col min="5" max="5" width="14" style="5" customWidth="1"/>
    <col min="6" max="6" width="63" style="21" customWidth="1"/>
    <col min="7" max="7" width="31.28515625" style="5" customWidth="1"/>
    <col min="8" max="8" width="13.28515625" style="5" bestFit="1" customWidth="1"/>
    <col min="9" max="16384" width="9.140625" style="5"/>
  </cols>
  <sheetData>
    <row r="1" spans="1:6" ht="15" customHeight="1">
      <c r="A1" s="65" t="s">
        <v>63</v>
      </c>
    </row>
    <row r="2" spans="1:6" ht="15" customHeight="1">
      <c r="A2" s="65"/>
    </row>
    <row r="3" spans="1:6" ht="15" customHeight="1">
      <c r="D3" s="6" t="s">
        <v>64</v>
      </c>
      <c r="E3" s="7">
        <v>0.7</v>
      </c>
      <c r="F3" s="8"/>
    </row>
    <row r="4" spans="1:6" ht="15" customHeight="1">
      <c r="D4" s="6" t="s">
        <v>65</v>
      </c>
      <c r="E4" s="7">
        <v>0.1</v>
      </c>
      <c r="F4" s="9" t="s">
        <v>66</v>
      </c>
    </row>
    <row r="6" spans="1:6" ht="15" customHeight="1">
      <c r="A6" s="123" t="s">
        <v>67</v>
      </c>
      <c r="B6" s="123"/>
      <c r="C6" s="123"/>
      <c r="D6" s="123"/>
      <c r="E6" s="123"/>
      <c r="F6" s="10"/>
    </row>
    <row r="7" spans="1:6" ht="32.25" customHeight="1">
      <c r="A7" s="3" t="s">
        <v>68</v>
      </c>
      <c r="B7" s="2" t="s">
        <v>69</v>
      </c>
      <c r="C7" s="2" t="s">
        <v>70</v>
      </c>
      <c r="D7" s="2" t="s">
        <v>71</v>
      </c>
      <c r="E7" s="2" t="s">
        <v>72</v>
      </c>
      <c r="F7" s="4" t="s">
        <v>73</v>
      </c>
    </row>
    <row r="8" spans="1:6" ht="15" customHeight="1">
      <c r="A8" s="11" t="s">
        <v>74</v>
      </c>
      <c r="B8" s="14">
        <v>0.4</v>
      </c>
      <c r="C8" s="12">
        <v>1017.38</v>
      </c>
      <c r="D8" s="13">
        <f t="shared" ref="D8:D24" si="0">C8*$E$3</f>
        <v>712.16599999999994</v>
      </c>
      <c r="E8" s="12">
        <f>PractitionerRate[[#This Row],[DHCS Rate]]*0.1</f>
        <v>101.738</v>
      </c>
      <c r="F8" s="15" t="s">
        <v>75</v>
      </c>
    </row>
    <row r="9" spans="1:6" ht="15" customHeight="1">
      <c r="A9" s="11" t="s">
        <v>76</v>
      </c>
      <c r="B9" s="14">
        <v>0.4</v>
      </c>
      <c r="C9" s="12">
        <v>532.45000000000005</v>
      </c>
      <c r="D9" s="13">
        <f t="shared" si="0"/>
        <v>372.71500000000003</v>
      </c>
      <c r="E9" s="12">
        <f>PractitionerRate[[#This Row],[DHCS Rate]]*0.1</f>
        <v>53.245000000000005</v>
      </c>
      <c r="F9" s="15" t="s">
        <v>60</v>
      </c>
    </row>
    <row r="10" spans="1:6" ht="15" customHeight="1">
      <c r="A10" s="11" t="s">
        <v>54</v>
      </c>
      <c r="B10" s="14">
        <v>0.45</v>
      </c>
      <c r="C10" s="12">
        <v>2045.91</v>
      </c>
      <c r="D10" s="13">
        <f t="shared" si="0"/>
        <v>1432.1369999999999</v>
      </c>
      <c r="E10" s="12">
        <f>PractitionerRate[[#This Row],[DHCS Rate]]*0.1</f>
        <v>204.59100000000001</v>
      </c>
      <c r="F10" s="15" t="s">
        <v>54</v>
      </c>
    </row>
    <row r="11" spans="1:6" ht="15" customHeight="1">
      <c r="A11" s="11" t="s">
        <v>77</v>
      </c>
      <c r="B11" s="14">
        <v>0.4</v>
      </c>
      <c r="C11" s="12">
        <v>374.24</v>
      </c>
      <c r="D11" s="13">
        <f t="shared" si="0"/>
        <v>261.96800000000002</v>
      </c>
      <c r="E11" s="12">
        <f>PractitionerRate[[#This Row],[DHCS Rate]]*0.1</f>
        <v>37.423999999999999</v>
      </c>
      <c r="F11" s="15" t="s">
        <v>78</v>
      </c>
    </row>
    <row r="12" spans="1:6" ht="15" customHeight="1">
      <c r="A12" s="11" t="s">
        <v>79</v>
      </c>
      <c r="B12" s="14">
        <v>0.4</v>
      </c>
      <c r="C12" s="12">
        <v>436.56</v>
      </c>
      <c r="D12" s="13">
        <f t="shared" si="0"/>
        <v>305.59199999999998</v>
      </c>
      <c r="E12" s="12">
        <f>PractitionerRate[[#This Row],[DHCS Rate]]*0.1</f>
        <v>43.656000000000006</v>
      </c>
      <c r="F12" s="15" t="s">
        <v>80</v>
      </c>
    </row>
    <row r="13" spans="1:6" ht="15" customHeight="1">
      <c r="A13" s="11" t="s">
        <v>81</v>
      </c>
      <c r="B13" s="14">
        <v>0.4</v>
      </c>
      <c r="C13" s="12">
        <v>300.10000000000002</v>
      </c>
      <c r="D13" s="13">
        <f t="shared" si="0"/>
        <v>210.07</v>
      </c>
      <c r="E13" s="12">
        <f>PractitionerRate[[#This Row],[DHCS Rate]]*0.1</f>
        <v>30.010000000000005</v>
      </c>
      <c r="F13" s="15" t="s">
        <v>82</v>
      </c>
    </row>
    <row r="14" spans="1:6" ht="15" customHeight="1">
      <c r="A14" s="11" t="s">
        <v>83</v>
      </c>
      <c r="B14" s="14">
        <v>0.36</v>
      </c>
      <c r="C14" s="12">
        <v>400.6</v>
      </c>
      <c r="D14" s="13">
        <f t="shared" si="0"/>
        <v>280.42</v>
      </c>
      <c r="E14" s="12">
        <f>PractitionerRate[[#This Row],[DHCS Rate]]*0.1</f>
        <v>40.06</v>
      </c>
      <c r="F14" s="15" t="s">
        <v>57</v>
      </c>
    </row>
    <row r="15" spans="1:6" ht="15" customHeight="1">
      <c r="A15" s="11" t="s">
        <v>84</v>
      </c>
      <c r="B15" s="14">
        <v>0.4</v>
      </c>
      <c r="C15" s="12">
        <v>532.45000000000005</v>
      </c>
      <c r="D15" s="13">
        <f t="shared" si="0"/>
        <v>372.71500000000003</v>
      </c>
      <c r="E15" s="12">
        <f>PractitionerRate[[#This Row],[DHCS Rate]]*0.1</f>
        <v>53.245000000000005</v>
      </c>
      <c r="F15" s="15" t="s">
        <v>60</v>
      </c>
    </row>
    <row r="16" spans="1:6" ht="15" customHeight="1">
      <c r="A16" s="11" t="s">
        <v>85</v>
      </c>
      <c r="B16" s="14">
        <v>0.4</v>
      </c>
      <c r="C16" s="12">
        <v>1017.38</v>
      </c>
      <c r="D16" s="13">
        <f t="shared" si="0"/>
        <v>712.16599999999994</v>
      </c>
      <c r="E16" s="12">
        <f>PractitionerRate[[#This Row],[DHCS Rate]]*0.1</f>
        <v>101.738</v>
      </c>
      <c r="F16" s="15" t="s">
        <v>86</v>
      </c>
    </row>
    <row r="17" spans="1:8" ht="15" customHeight="1">
      <c r="A17" s="11" t="s">
        <v>87</v>
      </c>
      <c r="B17" s="14">
        <v>0.4</v>
      </c>
      <c r="C17" s="12">
        <v>708.76</v>
      </c>
      <c r="D17" s="13">
        <f t="shared" si="0"/>
        <v>496.13199999999995</v>
      </c>
      <c r="E17" s="12">
        <f>PractitionerRate[[#This Row],[DHCS Rate]]*0.1</f>
        <v>70.876000000000005</v>
      </c>
      <c r="F17" s="15" t="s">
        <v>88</v>
      </c>
    </row>
    <row r="18" spans="1:8" ht="15" customHeight="1">
      <c r="A18" s="11" t="s">
        <v>89</v>
      </c>
      <c r="B18" s="14">
        <v>0.4</v>
      </c>
      <c r="C18" s="12">
        <v>400.6</v>
      </c>
      <c r="D18" s="13">
        <f t="shared" si="0"/>
        <v>280.42</v>
      </c>
      <c r="E18" s="12">
        <f>PractitionerRate[[#This Row],[DHCS Rate]]*0.1</f>
        <v>40.06</v>
      </c>
      <c r="F18" s="15" t="s">
        <v>90</v>
      </c>
    </row>
    <row r="19" spans="1:8" ht="15" customHeight="1">
      <c r="A19" s="11" t="s">
        <v>91</v>
      </c>
      <c r="B19" s="14">
        <v>0.36</v>
      </c>
      <c r="C19" s="12">
        <v>420.64</v>
      </c>
      <c r="D19" s="13">
        <f t="shared" si="0"/>
        <v>294.44799999999998</v>
      </c>
      <c r="E19" s="12">
        <f>PractitionerRate[[#This Row],[DHCS Rate]]*0.1</f>
        <v>42.064</v>
      </c>
      <c r="F19" s="15" t="s">
        <v>62</v>
      </c>
    </row>
    <row r="20" spans="1:8" ht="15" customHeight="1">
      <c r="A20" s="11" t="s">
        <v>92</v>
      </c>
      <c r="B20" s="14">
        <v>0.4</v>
      </c>
      <c r="C20" s="12">
        <v>917.58</v>
      </c>
      <c r="D20" s="13">
        <f t="shared" si="0"/>
        <v>642.30600000000004</v>
      </c>
      <c r="E20" s="12">
        <f>PractitionerRate[[#This Row],[DHCS Rate]]*0.1</f>
        <v>91.75800000000001</v>
      </c>
      <c r="F20" s="15" t="s">
        <v>93</v>
      </c>
    </row>
    <row r="21" spans="1:8" ht="15" customHeight="1">
      <c r="A21" s="11" t="s">
        <v>94</v>
      </c>
      <c r="B21" s="14">
        <v>0.4</v>
      </c>
      <c r="C21" s="12">
        <v>822.8</v>
      </c>
      <c r="D21" s="13">
        <f t="shared" si="0"/>
        <v>575.95999999999992</v>
      </c>
      <c r="E21" s="12">
        <f>PractitionerRate[[#This Row],[DHCS Rate]]*0.1</f>
        <v>82.28</v>
      </c>
      <c r="F21" s="15" t="s">
        <v>95</v>
      </c>
    </row>
    <row r="22" spans="1:8" ht="15" customHeight="1">
      <c r="A22" s="11" t="s">
        <v>96</v>
      </c>
      <c r="B22" s="14">
        <v>0.4</v>
      </c>
      <c r="C22" s="12">
        <v>831</v>
      </c>
      <c r="D22" s="13">
        <f t="shared" si="0"/>
        <v>581.69999999999993</v>
      </c>
      <c r="E22" s="12">
        <f>PractitionerRate[[#This Row],[DHCS Rate]]*0.1</f>
        <v>83.100000000000009</v>
      </c>
      <c r="F22" s="15" t="s">
        <v>97</v>
      </c>
    </row>
    <row r="23" spans="1:8" ht="15" customHeight="1">
      <c r="A23" s="11" t="s">
        <v>98</v>
      </c>
      <c r="B23" s="14">
        <v>0.4</v>
      </c>
      <c r="C23" s="12">
        <v>979.32</v>
      </c>
      <c r="D23" s="13">
        <f t="shared" si="0"/>
        <v>685.524</v>
      </c>
      <c r="E23" s="12">
        <f>PractitionerRate[[#This Row],[DHCS Rate]]*0.1</f>
        <v>97.932000000000016</v>
      </c>
      <c r="F23" s="15" t="s">
        <v>99</v>
      </c>
    </row>
    <row r="24" spans="1:8" ht="15" customHeight="1">
      <c r="A24" s="11" t="s">
        <v>100</v>
      </c>
      <c r="B24" s="14">
        <v>0.4</v>
      </c>
      <c r="C24" s="12">
        <v>441.64</v>
      </c>
      <c r="D24" s="13">
        <f t="shared" si="0"/>
        <v>309.14799999999997</v>
      </c>
      <c r="E24" s="12">
        <f>PractitionerRate[[#This Row],[DHCS Rate]]*0.1</f>
        <v>44.164000000000001</v>
      </c>
      <c r="F24" s="15" t="s">
        <v>101</v>
      </c>
      <c r="H24" s="16"/>
    </row>
    <row r="25" spans="1:8" ht="15" customHeight="1">
      <c r="A25" s="1"/>
      <c r="B25" s="14"/>
      <c r="C25" s="79"/>
      <c r="D25" s="80"/>
      <c r="E25" s="79"/>
      <c r="F25" s="81"/>
      <c r="H25" s="16"/>
    </row>
    <row r="26" spans="1:8" ht="15" customHeight="1">
      <c r="A26" s="5" t="s">
        <v>102</v>
      </c>
      <c r="B26" s="14"/>
      <c r="C26" s="17"/>
      <c r="D26" s="18"/>
      <c r="E26" s="17"/>
      <c r="F26" s="19"/>
    </row>
    <row r="27" spans="1:8" ht="15" customHeight="1">
      <c r="A27" s="20" t="s">
        <v>103</v>
      </c>
      <c r="B27" s="20"/>
    </row>
    <row r="28" spans="1:8" ht="15" customHeight="1">
      <c r="A28" s="20" t="s">
        <v>104</v>
      </c>
    </row>
  </sheetData>
  <mergeCells count="1">
    <mergeCell ref="A6:E6"/>
  </mergeCells>
  <conditionalFormatting sqref="A8:A24">
    <cfRule type="duplicateValues" dxfId="9" priority="13"/>
  </conditionalFormatting>
  <conditionalFormatting sqref="A25">
    <cfRule type="duplicateValues" dxfId="8" priority="14"/>
  </conditionalFormatting>
  <hyperlinks>
    <hyperlink ref="A27" display="Rate Summary.xlsx" xr:uid="{00000000-0004-0000-0000-000000000000}"/>
    <hyperlink ref="A28" r:id="rId1" xr:uid="{9A7A4173-1688-4FA9-85AC-2162C1EB7823}"/>
  </hyperlinks>
  <pageMargins left="0.7" right="0.7" top="0.75" bottom="0.75" header="0.3" footer="0.3"/>
  <pageSetup orientation="portrait" r:id="rId2"/>
  <ignoredErrors>
    <ignoredError sqref="E8:E24" calculatedColumn="1"/>
  </ignoredErrors>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35D368D193AAB4CA75A41FA659F6E20" ma:contentTypeVersion="4" ma:contentTypeDescription="Create a new document." ma:contentTypeScope="" ma:versionID="a862d3ec60d891b0eeead99c45e4f322">
  <xsd:schema xmlns:xsd="http://www.w3.org/2001/XMLSchema" xmlns:xs="http://www.w3.org/2001/XMLSchema" xmlns:p="http://schemas.microsoft.com/office/2006/metadata/properties" xmlns:ns2="a721aae5-4e13-4d5d-9cad-0c80fc4d1afe" targetNamespace="http://schemas.microsoft.com/office/2006/metadata/properties" ma:root="true" ma:fieldsID="e288dfcf5a6f72dd539abf5e09cb3f5f" ns2:_="">
    <xsd:import namespace="a721aae5-4e13-4d5d-9cad-0c80fc4d1af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21aae5-4e13-4d5d-9cad-0c80fc4d1a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899FF5F-97AC-4E9B-9E42-D5573F84EC7E}"/>
</file>

<file path=customXml/itemProps2.xml><?xml version="1.0" encoding="utf-8"?>
<ds:datastoreItem xmlns:ds="http://schemas.openxmlformats.org/officeDocument/2006/customXml" ds:itemID="{353191EE-EFDA-4E95-93A1-AE71E7A72E65}"/>
</file>

<file path=customXml/itemProps3.xml><?xml version="1.0" encoding="utf-8"?>
<ds:datastoreItem xmlns:ds="http://schemas.openxmlformats.org/officeDocument/2006/customXml" ds:itemID="{49DA49BF-C443-4148-A248-6B20E8416D5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Murrell, Drew (DPH)</dc:creator>
  <cp:keywords/>
  <dc:description/>
  <cp:lastModifiedBy>Yoshida, Maya (DPH)</cp:lastModifiedBy>
  <cp:revision/>
  <dcterms:created xsi:type="dcterms:W3CDTF">2024-04-28T20:10:59Z</dcterms:created>
  <dcterms:modified xsi:type="dcterms:W3CDTF">2024-11-06T16:42:41Z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0x010100135D368D193AAB4CA75A41FA659F6E20</vt:lpwstr>
  </property>
  <property fmtid="{D5CDD505-2E9C-101B-9397-08002B2CF9AE}" pid="3" name="Order">
    <vt:r8>63500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ies>
</file>