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fgov1-my.sharepoint.com/personal/lydia_ely_sfgov_org/Documents/Developer Stabilization/"/>
    </mc:Choice>
  </mc:AlternateContent>
  <xr:revisionPtr revIDLastSave="140" documentId="8_{EB1F1DBB-2C40-4418-BBED-5E8837D5EC58}" xr6:coauthVersionLast="47" xr6:coauthVersionMax="47" xr10:uidLastSave="{B1A4E24F-89F5-4D03-A3C4-1DDD4A62FF1F}"/>
  <workbookProtection workbookAlgorithmName="SHA-512" workbookHashValue="tPqkXbIx4Fq8W3LVxNz5OiATOIEyEyCx86IJc7uWjcjLJAZyqqdbpdQ0sEeVk9Fd6vo/ZMpVuzIuekCnP7EH6g==" workbookSaltValue="8cfPCLe1nBLbUcGMIMLtSw==" workbookSpinCount="100000" lockStructure="1"/>
  <bookViews>
    <workbookView xWindow="31245" yWindow="0" windowWidth="25335" windowHeight="15600" tabRatio="719" xr2:uid="{BB6B65CE-5776-4B8B-8E35-7B7FEA56C119}"/>
  </bookViews>
  <sheets>
    <sheet name="Instructions" sheetId="8" r:id="rId1"/>
    <sheet name="Portfolio" sheetId="2" r:id="rId2"/>
    <sheet name="Donor Project" sheetId="1" r:id="rId3"/>
    <sheet name="Financing Plan" sheetId="5" r:id="rId4"/>
    <sheet name="Deficit Project" sheetId="9" r:id="rId5"/>
    <sheet name="Documentation" sheetId="4" state="hidden" r:id="rId6"/>
    <sheet name="Submission Checklist" sheetId="7" r:id="rId7"/>
    <sheet name="MOHCD Use" sheetId="10" state="hidden" r:id="rId8"/>
    <sheet name="DropDown" sheetId="3" state="hidden" r:id="rId9"/>
  </sheets>
  <definedNames>
    <definedName name="_xlnm.Print_Area" localSheetId="2">'Donor Project'!$A$1:$T$46</definedName>
    <definedName name="_xlnm.Print_Area" localSheetId="3">'Financing Plan'!$A$1:$K$56</definedName>
    <definedName name="_xlnm.Print_Area" localSheetId="1">Portfolio!$A$1:$E$59</definedName>
    <definedName name="_xlnm.Print_Area" localSheetId="6">'Submission Checklist'!$A$1:$C$37</definedName>
    <definedName name="_xlnm.Print_Titles" localSheetId="2">'Donor Project'!$A:$A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7" l="1"/>
  <c r="J37" i="10"/>
  <c r="J49" i="10" s="1"/>
  <c r="I37" i="10"/>
  <c r="I49" i="10" s="1"/>
  <c r="H37" i="10"/>
  <c r="H49" i="10" s="1"/>
  <c r="G37" i="10"/>
  <c r="G49" i="10" s="1"/>
  <c r="F37" i="10"/>
  <c r="F49" i="10" s="1"/>
  <c r="E37" i="10"/>
  <c r="E49" i="10" s="1"/>
  <c r="D37" i="10"/>
  <c r="D49" i="10" s="1"/>
  <c r="C37" i="10"/>
  <c r="C49" i="10" s="1"/>
  <c r="B37" i="10"/>
  <c r="B49" i="10" s="1"/>
  <c r="K12" i="10" l="1"/>
  <c r="J12" i="10"/>
  <c r="I12" i="10"/>
  <c r="H12" i="10"/>
  <c r="G12" i="10"/>
  <c r="F12" i="10"/>
  <c r="E12" i="10"/>
  <c r="D12" i="10"/>
  <c r="C12" i="10"/>
  <c r="B12" i="10"/>
  <c r="J16" i="10" l="1"/>
  <c r="J34" i="10" s="1"/>
  <c r="I16" i="10"/>
  <c r="I34" i="10" s="1"/>
  <c r="H16" i="10"/>
  <c r="H34" i="10" s="1"/>
  <c r="G16" i="10"/>
  <c r="G34" i="10" s="1"/>
  <c r="F16" i="10"/>
  <c r="F34" i="10" s="1"/>
  <c r="E16" i="10"/>
  <c r="E34" i="10" s="1"/>
  <c r="D16" i="10"/>
  <c r="D34" i="10" s="1"/>
  <c r="C16" i="10"/>
  <c r="B51" i="10"/>
  <c r="B48" i="10"/>
  <c r="B16" i="10"/>
  <c r="B2" i="10"/>
  <c r="B3" i="10"/>
  <c r="A41" i="10" s="1"/>
  <c r="E17" i="10" l="1"/>
  <c r="E44" i="10" s="1"/>
  <c r="E32" i="10"/>
  <c r="E25" i="10"/>
  <c r="F17" i="10"/>
  <c r="F44" i="10" s="1"/>
  <c r="F32" i="10"/>
  <c r="F25" i="10"/>
  <c r="G18" i="10"/>
  <c r="G32" i="10"/>
  <c r="G25" i="10"/>
  <c r="H18" i="10"/>
  <c r="H25" i="10"/>
  <c r="H32" i="10"/>
  <c r="I18" i="10"/>
  <c r="I32" i="10"/>
  <c r="I25" i="10"/>
  <c r="J17" i="10"/>
  <c r="J44" i="10" s="1"/>
  <c r="J32" i="10"/>
  <c r="J25" i="10"/>
  <c r="D17" i="10"/>
  <c r="D44" i="10" s="1"/>
  <c r="D32" i="10"/>
  <c r="D25" i="10"/>
  <c r="G20" i="10"/>
  <c r="F20" i="10"/>
  <c r="E20" i="10"/>
  <c r="H42" i="10"/>
  <c r="D20" i="10"/>
  <c r="J20" i="10"/>
  <c r="I20" i="10"/>
  <c r="H20" i="10"/>
  <c r="A22" i="10"/>
  <c r="D42" i="10"/>
  <c r="I42" i="10"/>
  <c r="G42" i="10"/>
  <c r="J42" i="10"/>
  <c r="F42" i="10"/>
  <c r="E42" i="10"/>
  <c r="B42" i="10"/>
  <c r="C42" i="10"/>
  <c r="F18" i="10"/>
  <c r="A18" i="10"/>
  <c r="D18" i="10"/>
  <c r="J18" i="10"/>
  <c r="H17" i="10"/>
  <c r="H44" i="10" s="1"/>
  <c r="E18" i="10"/>
  <c r="G17" i="10"/>
  <c r="G44" i="10" s="1"/>
  <c r="I17" i="10"/>
  <c r="I44" i="10" s="1"/>
  <c r="D21" i="7"/>
  <c r="U40" i="1"/>
  <c r="D19" i="7" s="1"/>
  <c r="U33" i="1"/>
  <c r="D17" i="7" s="1"/>
  <c r="U25" i="1"/>
  <c r="D15" i="7" s="1"/>
  <c r="U7" i="1"/>
  <c r="D13" i="7" s="1"/>
  <c r="E25" i="2"/>
  <c r="B25" i="2"/>
  <c r="D25" i="2"/>
  <c r="C25" i="2"/>
  <c r="C42" i="2"/>
  <c r="D42" i="2"/>
  <c r="E42" i="2"/>
  <c r="B42" i="2"/>
  <c r="D7" i="7"/>
  <c r="K8" i="5"/>
  <c r="J8" i="5"/>
  <c r="I8" i="5"/>
  <c r="H8" i="5"/>
  <c r="G8" i="5"/>
  <c r="F8" i="5"/>
  <c r="E8" i="5"/>
  <c r="D8" i="5"/>
  <c r="C8" i="5"/>
  <c r="B8" i="5"/>
  <c r="D10" i="7" l="1"/>
  <c r="D9" i="7"/>
  <c r="F21" i="10"/>
  <c r="F22" i="10"/>
  <c r="H22" i="10"/>
  <c r="H21" i="10"/>
  <c r="G21" i="10"/>
  <c r="G22" i="10"/>
  <c r="I21" i="10"/>
  <c r="I22" i="10"/>
  <c r="E21" i="10"/>
  <c r="E22" i="10"/>
  <c r="J21" i="10"/>
  <c r="J22" i="10"/>
  <c r="D22" i="10"/>
  <c r="D21" i="10"/>
  <c r="F47" i="10"/>
  <c r="E47" i="10"/>
  <c r="G47" i="10"/>
  <c r="I47" i="10"/>
  <c r="J47" i="10"/>
  <c r="D47" i="10"/>
  <c r="H47" i="10"/>
  <c r="D8" i="7"/>
  <c r="B6" i="2" l="1"/>
  <c r="K48" i="5"/>
  <c r="J48" i="5"/>
  <c r="I48" i="5"/>
  <c r="H48" i="5"/>
  <c r="G48" i="5"/>
  <c r="F48" i="5"/>
  <c r="E48" i="5"/>
  <c r="D48" i="5"/>
  <c r="C48" i="5"/>
  <c r="T12" i="1"/>
  <c r="R12" i="1"/>
  <c r="P12" i="1"/>
  <c r="N12" i="1"/>
  <c r="L12" i="1"/>
  <c r="J12" i="1"/>
  <c r="H12" i="1"/>
  <c r="F12" i="1"/>
  <c r="B12" i="1"/>
  <c r="D12" i="1"/>
  <c r="E28" i="5"/>
  <c r="F28" i="5"/>
  <c r="G28" i="5"/>
  <c r="H28" i="5"/>
  <c r="I28" i="5"/>
  <c r="J28" i="5"/>
  <c r="K28" i="5"/>
  <c r="B6" i="5"/>
  <c r="A17" i="9" l="1"/>
  <c r="A16" i="9"/>
  <c r="A15" i="9"/>
  <c r="A14" i="9"/>
  <c r="A13" i="9"/>
  <c r="A12" i="9"/>
  <c r="A11" i="9"/>
  <c r="A10" i="9"/>
  <c r="A9" i="9"/>
  <c r="B48" i="5"/>
  <c r="D13" i="1"/>
  <c r="B13" i="1"/>
  <c r="F33" i="2" l="1"/>
  <c r="F34" i="2"/>
  <c r="F35" i="2"/>
  <c r="F36" i="2"/>
  <c r="F37" i="2"/>
  <c r="F38" i="2"/>
  <c r="F39" i="2"/>
  <c r="F40" i="2"/>
  <c r="F41" i="2"/>
  <c r="F32" i="2"/>
  <c r="F16" i="2"/>
  <c r="F17" i="2"/>
  <c r="F18" i="2"/>
  <c r="F19" i="2"/>
  <c r="F20" i="2"/>
  <c r="F21" i="2"/>
  <c r="F22" i="2"/>
  <c r="F23" i="2"/>
  <c r="F24" i="2"/>
  <c r="F15" i="2"/>
  <c r="B7" i="5"/>
  <c r="B50" i="5" l="1"/>
  <c r="B51" i="5" s="1"/>
  <c r="A8" i="9"/>
  <c r="T13" i="1" l="1"/>
  <c r="R13" i="1"/>
  <c r="P13" i="1"/>
  <c r="N13" i="1"/>
  <c r="L13" i="1"/>
  <c r="J13" i="1"/>
  <c r="H13" i="1"/>
  <c r="F13" i="1"/>
  <c r="A18" i="5" l="1"/>
  <c r="A19" i="5"/>
  <c r="A20" i="5"/>
  <c r="A21" i="5"/>
  <c r="A22" i="5"/>
  <c r="A23" i="5"/>
  <c r="A24" i="5"/>
  <c r="A25" i="5"/>
  <c r="A26" i="5"/>
  <c r="A17" i="5"/>
  <c r="C10" i="5"/>
  <c r="D10" i="5"/>
  <c r="E10" i="5"/>
  <c r="F10" i="5"/>
  <c r="G10" i="5"/>
  <c r="H10" i="5"/>
  <c r="I10" i="5"/>
  <c r="J10" i="5"/>
  <c r="K10" i="5"/>
  <c r="C11" i="5"/>
  <c r="D11" i="5"/>
  <c r="E11" i="5"/>
  <c r="F11" i="5"/>
  <c r="G11" i="5"/>
  <c r="H11" i="5"/>
  <c r="I11" i="5"/>
  <c r="J11" i="5"/>
  <c r="K11" i="5"/>
  <c r="B11" i="5"/>
  <c r="B10" i="5"/>
  <c r="E9" i="5"/>
  <c r="E31" i="5" s="1"/>
  <c r="F9" i="5"/>
  <c r="F31" i="5" s="1"/>
  <c r="I9" i="5"/>
  <c r="I31" i="5" s="1"/>
  <c r="J9" i="5"/>
  <c r="J31" i="5" s="1"/>
  <c r="K9" i="5"/>
  <c r="K31" i="5" s="1"/>
  <c r="K6" i="5"/>
  <c r="T5" i="1"/>
  <c r="R5" i="1"/>
  <c r="P5" i="1"/>
  <c r="N5" i="1"/>
  <c r="K7" i="5"/>
  <c r="K12" i="5" s="1"/>
  <c r="I7" i="5"/>
  <c r="I12" i="5" s="1"/>
  <c r="G7" i="5"/>
  <c r="H7" i="5"/>
  <c r="J7" i="5"/>
  <c r="J12" i="5" s="1"/>
  <c r="C7" i="5"/>
  <c r="D7" i="5"/>
  <c r="E7" i="5"/>
  <c r="E12" i="5" s="1"/>
  <c r="F7" i="5"/>
  <c r="B44" i="5"/>
  <c r="J6" i="5"/>
  <c r="I6" i="5"/>
  <c r="H6" i="5"/>
  <c r="G6" i="5"/>
  <c r="F6" i="5"/>
  <c r="E6" i="5"/>
  <c r="D6" i="5"/>
  <c r="C6" i="5"/>
  <c r="T29" i="1"/>
  <c r="T30" i="1" s="1"/>
  <c r="R29" i="1"/>
  <c r="R30" i="1" s="1"/>
  <c r="P29" i="1"/>
  <c r="P30" i="1" s="1"/>
  <c r="N29" i="1"/>
  <c r="N30" i="1" s="1"/>
  <c r="L5" i="1"/>
  <c r="J5" i="1"/>
  <c r="H5" i="1"/>
  <c r="F5" i="1"/>
  <c r="D5" i="1"/>
  <c r="B5" i="1"/>
  <c r="L29" i="1"/>
  <c r="L30" i="1" s="1"/>
  <c r="J29" i="1"/>
  <c r="J30" i="1" s="1"/>
  <c r="H29" i="1"/>
  <c r="H30" i="1" s="1"/>
  <c r="F29" i="1"/>
  <c r="F30" i="1" s="1"/>
  <c r="D29" i="1"/>
  <c r="D30" i="1" s="1"/>
  <c r="B29" i="1"/>
  <c r="B30" i="1" s="1"/>
  <c r="C34" i="10" l="1"/>
  <c r="C17" i="10"/>
  <c r="C44" i="10" s="1"/>
  <c r="C18" i="10"/>
  <c r="C32" i="10"/>
  <c r="C25" i="10"/>
  <c r="C20" i="10"/>
  <c r="B20" i="10"/>
  <c r="B34" i="10"/>
  <c r="B32" i="10"/>
  <c r="B25" i="10"/>
  <c r="B17" i="10"/>
  <c r="B44" i="10" s="1"/>
  <c r="B18" i="10"/>
  <c r="F12" i="5"/>
  <c r="P44" i="1"/>
  <c r="J44" i="5"/>
  <c r="J50" i="5"/>
  <c r="J51" i="5" s="1"/>
  <c r="C44" i="5"/>
  <c r="C50" i="5"/>
  <c r="C51" i="5" s="1"/>
  <c r="G44" i="5"/>
  <c r="G50" i="5"/>
  <c r="G51" i="5" s="1"/>
  <c r="I44" i="5"/>
  <c r="I50" i="5"/>
  <c r="I51" i="5" s="1"/>
  <c r="F44" i="5"/>
  <c r="F50" i="5"/>
  <c r="F51" i="5" s="1"/>
  <c r="H44" i="5"/>
  <c r="H50" i="5"/>
  <c r="H51" i="5" s="1"/>
  <c r="K44" i="5"/>
  <c r="K50" i="5"/>
  <c r="K51" i="5" s="1"/>
  <c r="E44" i="5"/>
  <c r="E50" i="5"/>
  <c r="E51" i="5" s="1"/>
  <c r="D44" i="5"/>
  <c r="D50" i="5"/>
  <c r="D51" i="5" s="1"/>
  <c r="I30" i="5"/>
  <c r="B44" i="1"/>
  <c r="L44" i="1"/>
  <c r="J30" i="5"/>
  <c r="R44" i="1"/>
  <c r="F30" i="5"/>
  <c r="K30" i="5"/>
  <c r="E30" i="5"/>
  <c r="H9" i="5"/>
  <c r="H12" i="5" s="1"/>
  <c r="J44" i="1"/>
  <c r="N44" i="1"/>
  <c r="G9" i="5"/>
  <c r="D44" i="1"/>
  <c r="T44" i="1"/>
  <c r="D9" i="5"/>
  <c r="D28" i="5" s="1"/>
  <c r="F44" i="1"/>
  <c r="C9" i="5"/>
  <c r="C28" i="5" s="1"/>
  <c r="H44" i="1"/>
  <c r="B9" i="5"/>
  <c r="C22" i="10" l="1"/>
  <c r="C47" i="10"/>
  <c r="C21" i="10"/>
  <c r="B47" i="10"/>
  <c r="B22" i="10"/>
  <c r="B21" i="10"/>
  <c r="C12" i="5"/>
  <c r="C30" i="5" s="1"/>
  <c r="G31" i="5"/>
  <c r="G12" i="5"/>
  <c r="G30" i="5" s="1"/>
  <c r="B27" i="5"/>
  <c r="B28" i="5" s="1"/>
  <c r="B12" i="5"/>
  <c r="B30" i="5" s="1"/>
  <c r="H30" i="5"/>
  <c r="H31" i="5"/>
  <c r="D12" i="5"/>
  <c r="D30" i="5" s="1"/>
  <c r="D31" i="5"/>
  <c r="C31" i="5"/>
  <c r="B31" i="5" l="1"/>
</calcChain>
</file>

<file path=xl/sharedStrings.xml><?xml version="1.0" encoding="utf-8"?>
<sst xmlns="http://schemas.openxmlformats.org/spreadsheetml/2006/main" count="2934" uniqueCount="1607">
  <si>
    <t>General Portfolio Information</t>
  </si>
  <si>
    <r>
      <t>Sponsor</t>
    </r>
    <r>
      <rPr>
        <sz val="11"/>
        <color theme="1"/>
        <rFont val="Calibri"/>
        <family val="2"/>
        <scheme val="minor"/>
      </rPr>
      <t xml:space="preserve"> (Select one)</t>
    </r>
  </si>
  <si>
    <t>Asian Neighborhood Design</t>
  </si>
  <si>
    <t>Application Year</t>
  </si>
  <si>
    <t xml:space="preserve">Latest AMR is for Reporting Year: </t>
  </si>
  <si>
    <r>
      <rPr>
        <b/>
        <sz val="11"/>
        <color theme="1"/>
        <rFont val="Calibri"/>
        <family val="2"/>
        <scheme val="minor"/>
      </rPr>
      <t>Narrative</t>
    </r>
    <r>
      <rPr>
        <sz val="11"/>
        <color theme="1"/>
        <rFont val="Calibri"/>
        <family val="2"/>
        <scheme val="minor"/>
      </rPr>
      <t xml:space="preserve"> (Please provide a written narrative of need. Identify what the causes of deficit are, and long-term plans to fix deficits. Note any support the sponsor has provided in the last 2 years.)</t>
    </r>
  </si>
  <si>
    <t xml:space="preserve">Within Tax Credit Compliance Period? </t>
  </si>
  <si>
    <t xml:space="preserve">HCD Funded? </t>
  </si>
  <si>
    <t xml:space="preserve">Hard Debt Lender? </t>
  </si>
  <si>
    <t>Yes</t>
  </si>
  <si>
    <t>No</t>
  </si>
  <si>
    <t xml:space="preserve">Above the line Asset Management Fee. </t>
  </si>
  <si>
    <t>approved by MOHCD, and for which you are seeking to include as a project expense in the Latest</t>
  </si>
  <si>
    <t xml:space="preserve">AMR. </t>
  </si>
  <si>
    <t>Project Name</t>
  </si>
  <si>
    <t>AM Fee Reported in Latest AMR</t>
  </si>
  <si>
    <t xml:space="preserve">Please note the documentation that must be provided for each resource type. </t>
  </si>
  <si>
    <t>Operating Reserve</t>
  </si>
  <si>
    <t xml:space="preserve">If "Yes", please answer the questions below: </t>
  </si>
  <si>
    <t>Balance of Operating Reserve as a % of prior year operating expenses (cannot be less than 10%)</t>
  </si>
  <si>
    <t>Ground Lease Rent</t>
  </si>
  <si>
    <t xml:space="preserve">Ground Lease Base Rent amount: </t>
  </si>
  <si>
    <t>Ground Lease Residual Rent Amount:</t>
  </si>
  <si>
    <t>Residual Receipts</t>
  </si>
  <si>
    <t>1/3 of Residual Receipts (This is the amount payable to MOHCD for this reporting year. Please enter this amount into the Latest AMR (Fiscal Tab, Cell J160 and/or J161))</t>
  </si>
  <si>
    <t>Reinvestment Waiver</t>
  </si>
  <si>
    <t>Date of Loan Committee Approval of Reinvestment Waiver</t>
  </si>
  <si>
    <t>Development Excess Proceeds</t>
  </si>
  <si>
    <t>Total Proposed Resources:</t>
  </si>
  <si>
    <t xml:space="preserve">1. Deferred ground lease rent is not forgiven and must be paid in a future year. </t>
  </si>
  <si>
    <t>Application Year to increase income and/or decrease expenses.</t>
  </si>
  <si>
    <t>Action 1</t>
  </si>
  <si>
    <t>Action 2</t>
  </si>
  <si>
    <t>Action 3</t>
  </si>
  <si>
    <t>Action 4</t>
  </si>
  <si>
    <t>Request rent increase from subsidy program</t>
  </si>
  <si>
    <t>Reduce bad debt through increased tenant plan participation</t>
  </si>
  <si>
    <t>Raise tenant rents</t>
  </si>
  <si>
    <t>Reduce other operating expenses</t>
  </si>
  <si>
    <t>Financing Plan</t>
  </si>
  <si>
    <t>Sources of Funds</t>
  </si>
  <si>
    <t>Operating Reserves</t>
  </si>
  <si>
    <t>Reinvestment Waiver Proceeds</t>
  </si>
  <si>
    <t>Total Sources:</t>
  </si>
  <si>
    <t>Uses of Funds</t>
  </si>
  <si>
    <t>Total Uses:</t>
  </si>
  <si>
    <t>General Application Documentation</t>
  </si>
  <si>
    <t>Sponsor organization audited financials</t>
  </si>
  <si>
    <t>Documents Needed with Application</t>
  </si>
  <si>
    <t>Documentation after Completion</t>
  </si>
  <si>
    <t>Notes</t>
  </si>
  <si>
    <t>Tax Credit Investor</t>
  </si>
  <si>
    <t>HCD Financing</t>
  </si>
  <si>
    <t>Hard Debt Lender</t>
  </si>
  <si>
    <t>Excess Proceeds from gap financing</t>
  </si>
  <si>
    <t>Cost certification/conversion materials</t>
  </si>
  <si>
    <t>Excess Proceeds from reinvestment waiver</t>
  </si>
  <si>
    <t>Accounting of remaining Excess Proceeds, description of what capital repairs will not be completed due to reallocation to operations</t>
  </si>
  <si>
    <t>MOHCD’s share of residual receipts</t>
  </si>
  <si>
    <t>2023 AMRs</t>
  </si>
  <si>
    <t>Basis will be 2023 AMR, for HCD funded projects, sponsor share of residual receipts limited to 50% (HCD not likely to change their allocation)</t>
  </si>
  <si>
    <t>Deferral of ground lease rent</t>
  </si>
  <si>
    <t>Approval from tax credit investor</t>
  </si>
  <si>
    <t>Approval from HCD</t>
  </si>
  <si>
    <t>Approval from lender</t>
  </si>
  <si>
    <t>Deferral will be for 2024 base rent</t>
  </si>
  <si>
    <t>Waiver of minimum operating reserve balance</t>
  </si>
  <si>
    <t>Reallocation of operating reserves</t>
  </si>
  <si>
    <t>Above the line asset management fee</t>
  </si>
  <si>
    <t xml:space="preserve">MOHCD will determine if AMF taken using 2022 AMR. 2023 AMRs submitted should reflect above the line AMF. </t>
  </si>
  <si>
    <t>Submission Checklist</t>
  </si>
  <si>
    <t>Here's how HCD is doing things these days:</t>
  </si>
  <si>
    <t xml:space="preserve">With reference to: </t>
  </si>
  <si>
    <t>M:\MOH\Housing Development Team\State and Federal Programs\State Local Housing Trust Fund - LHTF\2023 NOFA and Application\2023 Application\2023-LHTF-Application CCSF Final.xlsm</t>
  </si>
  <si>
    <t>What you'll name your document:</t>
  </si>
  <si>
    <t>Document Description</t>
  </si>
  <si>
    <t>Included?</t>
  </si>
  <si>
    <t>OrgName_Audit_Year</t>
  </si>
  <si>
    <t>Stabilization_Plan_2023_OrgName</t>
  </si>
  <si>
    <t>Application Workbook</t>
  </si>
  <si>
    <t>Certification</t>
  </si>
  <si>
    <t>Year</t>
  </si>
  <si>
    <t>Sponsors</t>
  </si>
  <si>
    <t>Actions</t>
  </si>
  <si>
    <t>Artspace Development Corporation</t>
  </si>
  <si>
    <t>Asian, Inc.</t>
  </si>
  <si>
    <t>Baker Places</t>
  </si>
  <si>
    <t>Bernal Heights Neighborhood Center</t>
  </si>
  <si>
    <t>Booker T. Washington Community Service Ctr / JSCo</t>
  </si>
  <si>
    <t>Bridge Housing</t>
  </si>
  <si>
    <t>Catholic Charities</t>
  </si>
  <si>
    <t>Center on Juvenile &amp; Criminal Justice</t>
  </si>
  <si>
    <t>Chinatown Community Development Center</t>
  </si>
  <si>
    <t>Community Awareness &amp; Treatment Services, Inc.</t>
  </si>
  <si>
    <t>Episcopal Community Services</t>
  </si>
  <si>
    <t>Hamilton Family Center</t>
  </si>
  <si>
    <t>HomeRise</t>
  </si>
  <si>
    <t>John Stewart Company</t>
  </si>
  <si>
    <t>Kokoro Assisted Living Inc.</t>
  </si>
  <si>
    <t>Mary Elizabeth Inn</t>
  </si>
  <si>
    <t>McCormack Baron Salazar</t>
  </si>
  <si>
    <t>Mercy Housing California</t>
  </si>
  <si>
    <t>Mission Economic Development Agency</t>
  </si>
  <si>
    <t>Mission Housing Development Corporation</t>
  </si>
  <si>
    <t>Progress Foundation</t>
  </si>
  <si>
    <t>Providence Senior Housing Corporation</t>
  </si>
  <si>
    <t>Related Company</t>
  </si>
  <si>
    <t>Russian American Community Services</t>
  </si>
  <si>
    <t>San Francisco Community Land Trust</t>
  </si>
  <si>
    <t>Self Help For The Elderly</t>
  </si>
  <si>
    <t>Swords To Plowshares</t>
  </si>
  <si>
    <t>Tenderloin Neighborhood Development Corporation</t>
  </si>
  <si>
    <t>The Salvation Army</t>
  </si>
  <si>
    <t>TODCO Group</t>
  </si>
  <si>
    <t>West Bay Housing Corporation / Satellite Housing</t>
  </si>
  <si>
    <t>Included</t>
  </si>
  <si>
    <t>N/A</t>
  </si>
  <si>
    <t>(Select from Dropdown)</t>
  </si>
  <si>
    <t>Operating Reserve Replenishment Plan</t>
  </si>
  <si>
    <t>Source of Funds:</t>
  </si>
  <si>
    <t>Reporting Year 2025</t>
  </si>
  <si>
    <t>Project income</t>
  </si>
  <si>
    <r>
      <t xml:space="preserve">Most current operating reserve account statement for </t>
    </r>
    <r>
      <rPr>
        <b/>
        <sz val="11"/>
        <color theme="1"/>
        <rFont val="Calibri"/>
        <family val="2"/>
        <scheme val="minor"/>
      </rPr>
      <t>each</t>
    </r>
    <r>
      <rPr>
        <sz val="11"/>
        <color theme="1"/>
        <rFont val="Calibri"/>
        <family val="2"/>
        <scheme val="minor"/>
      </rPr>
      <t xml:space="preserve"> Donor Project. List names of all statement files. </t>
    </r>
  </si>
  <si>
    <t>Approval_TCInvestor_DonorProjectName</t>
  </si>
  <si>
    <t>Approval_HCD_DonorProjectName</t>
  </si>
  <si>
    <t>Approval_LenderName_DonorProjectName</t>
  </si>
  <si>
    <t>OR_StatementMonth_Year_DeficitProjectName</t>
  </si>
  <si>
    <t>OR_StatementMonth_Year_DonorProjectName</t>
  </si>
  <si>
    <r>
      <t xml:space="preserve">Operating reserve account statement for </t>
    </r>
    <r>
      <rPr>
        <b/>
        <sz val="11"/>
        <color theme="1"/>
        <rFont val="Calibri"/>
        <family val="2"/>
        <scheme val="minor"/>
      </rPr>
      <t>each</t>
    </r>
    <r>
      <rPr>
        <sz val="11"/>
        <color theme="1"/>
        <rFont val="Calibri"/>
        <family val="2"/>
        <scheme val="minor"/>
      </rPr>
      <t xml:space="preserve"> Deficit Project showing the deposit from the Donor Project's Operating Reserve. List names of all statement files. </t>
    </r>
  </si>
  <si>
    <t xml:space="preserve">Letter from applicable tax credit investor for each Donor Project's waiver request. It must state each waiver type (operating reserve, deferral of ground lease rent, residual receipts, reinvestment waiver, excess proceeds, above the line asset management fee) and indicate it's approval for ALL proceeds to be used at identified Deficit Projects. </t>
  </si>
  <si>
    <t xml:space="preserve">Letter from HCD for each Donor Project's waiver request. It must state each waiver type (operating reserve, deferral of ground lease rent, residual receipts, reinvestment waiver, excess proceeds, above the line asset management fee) and indicate it's approval for ALL proceeds to be used at identified Deficit Projects. </t>
  </si>
  <si>
    <t xml:space="preserve">Letter from each lender for each Donor Project's waiver request. It must state each waiver type (operating reserve, deferral of ground lease rent, residual receipts, reinvestment waiver, excess proceeds, above the line asset management fee) and indicate it's approval for ALL proceeds to be used at identified Deficit Projects. </t>
  </si>
  <si>
    <t>Example Donor Project</t>
  </si>
  <si>
    <t>Example Deficit Project</t>
  </si>
  <si>
    <t>Donor Project Information</t>
  </si>
  <si>
    <t xml:space="preserve">Will the Donor Project share resources from the Operating Reserve? </t>
  </si>
  <si>
    <t xml:space="preserve">Donor Project Operating Reserve balance as of April 30, 2024: </t>
  </si>
  <si>
    <t xml:space="preserve">Will the Donor Project share resources from available residual receipts? </t>
  </si>
  <si>
    <t xml:space="preserve">Will the Donor Project share resources from available Excess Proceeds from Reinvestment Waiver? </t>
  </si>
  <si>
    <t xml:space="preserve">Project 1, Project 2. </t>
  </si>
  <si>
    <t xml:space="preserve">Will the Donor Project share resources from available Excess Proceeds from construction? </t>
  </si>
  <si>
    <t>Deficit Project Information</t>
  </si>
  <si>
    <t>Let's review the order of these - I think should match the tab on Donor Project</t>
  </si>
  <si>
    <t>Additional Documents if Donor and/or Deficit Project has:</t>
  </si>
  <si>
    <t>Approval, and documentation from investor that all excess proceeds will stay with the Project, investor cannot take any fee/excess</t>
  </si>
  <si>
    <t>Documentation from HCD that all excess proceeds will stay with the Project, investor cannot take any fee/excess</t>
  </si>
  <si>
    <t>Documentation from lender that all excess proceeds will stay with the Project, investor cannot take any fee/excess</t>
  </si>
  <si>
    <t>Donor Projects</t>
  </si>
  <si>
    <t>Deficit Projects</t>
  </si>
  <si>
    <t>Please list any Projects for which an above the line asset management fee has not yet been</t>
  </si>
  <si>
    <t xml:space="preserve">Tell us more about the resources from the Donor Project for which you've indicated would be sharing resources with one or more Defict Projects. </t>
  </si>
  <si>
    <t xml:space="preserve">MOHCD expects that Sponsors work toward stabilizing Deficit Projects as a condition of extending waiver requests. For example, if increasing rents is selected from the Action </t>
  </si>
  <si>
    <t xml:space="preserve">menu below, MOHCD will check that rents have been increased prior to the next extension request. For each of the Deficit Projects, indicate what will be done during the </t>
  </si>
  <si>
    <t>Narrative describing need, including how sponsor how much $ sponsor has supported receiver Projects in the last 3 yrs</t>
  </si>
  <si>
    <t>Financing Plan showing flow of funds from resource to receiver Projects</t>
  </si>
  <si>
    <t xml:space="preserve">Most current bank statements of resource Projects operating reserves; plan for replenishment over 3-yr period. </t>
  </si>
  <si>
    <t xml:space="preserve">Most current bank statements of receiver and resource Projects operating reserves. </t>
  </si>
  <si>
    <t>Amount of Donor Project Excess Proceeds from Reinvestment Waiver proposed to be shared with Deficit Project(s):</t>
  </si>
  <si>
    <t>Amount of Donor Project Excess Proceeds from Construction proposed to be shared with Deficit Project(s):</t>
  </si>
  <si>
    <t>Ground Lease with MOHCD?</t>
  </si>
  <si>
    <t>Prior Year Operating Year Expenses, including debt service (2023)</t>
  </si>
  <si>
    <t>Reporting Year 2026</t>
  </si>
  <si>
    <t>Reporting Year 2027</t>
  </si>
  <si>
    <t xml:space="preserve">Indicate the estimated amount to be replenished for each reporting year and source of funds. MOHCD anticipates that the first year Donor Projects may begin to replenish operating reserves </t>
  </si>
  <si>
    <t xml:space="preserve">is 2025. However, if replenishments are anticipated for an earlier year, note the cumulative amount in 2025. </t>
  </si>
  <si>
    <r>
      <t>Will the Donor Project defer ground lease rent?</t>
    </r>
    <r>
      <rPr>
        <vertAlign val="superscript"/>
        <sz val="11"/>
        <color theme="1"/>
        <rFont val="Calibri"/>
        <family val="2"/>
        <scheme val="minor"/>
      </rPr>
      <t xml:space="preserve">1 </t>
    </r>
  </si>
  <si>
    <t xml:space="preserve">Statement from Deficit Project(s) operating reserve account showing deposit amount. 
Statements from Donor Project(s)' operating account showing withdrawal. </t>
  </si>
  <si>
    <t>Proj_Project Name</t>
  </si>
  <si>
    <t>Proj_Address</t>
  </si>
  <si>
    <t>Proj_Street</t>
  </si>
  <si>
    <t>Proj_StreetSuffix</t>
  </si>
  <si>
    <t>FullAddr</t>
  </si>
  <si>
    <t>Proj_Units</t>
  </si>
  <si>
    <t>Proj_AffordableUnits</t>
  </si>
  <si>
    <t>NumLOSPUnitsForAMR</t>
  </si>
  <si>
    <t>RevenueForAMR_2023</t>
  </si>
  <si>
    <t>Proj_Key</t>
  </si>
  <si>
    <t>ProjectID</t>
  </si>
  <si>
    <t>AMRdue</t>
  </si>
  <si>
    <t>MonitoredRY2023</t>
  </si>
  <si>
    <t>LOSPfunded</t>
  </si>
  <si>
    <t>1015 Shotwell</t>
  </si>
  <si>
    <t>Shotwell</t>
  </si>
  <si>
    <t>St</t>
  </si>
  <si>
    <t>1015 Shotwell St</t>
  </si>
  <si>
    <t>2017-003</t>
  </si>
  <si>
    <t>1028 Howard</t>
  </si>
  <si>
    <t>Howard</t>
  </si>
  <si>
    <t>1028 Howard St</t>
  </si>
  <si>
    <t>1992-014</t>
  </si>
  <si>
    <t>1036 Mission</t>
  </si>
  <si>
    <t>Mission</t>
  </si>
  <si>
    <t>1036 Mission St</t>
  </si>
  <si>
    <t>2006-001</t>
  </si>
  <si>
    <t>Services Only</t>
  </si>
  <si>
    <t>1064-1068 Mission Street</t>
  </si>
  <si>
    <t>1064-1068</t>
  </si>
  <si>
    <t>1064-1068 Mission St</t>
  </si>
  <si>
    <t>2017-039</t>
  </si>
  <si>
    <t>HSH (CY 2022)</t>
  </si>
  <si>
    <t>10th &amp; Mission Family Housing</t>
  </si>
  <si>
    <t>1390 Mission St</t>
  </si>
  <si>
    <t>2004-024</t>
  </si>
  <si>
    <t>HSA (CY-2018)</t>
  </si>
  <si>
    <t>1100 Ocean</t>
  </si>
  <si>
    <t>Ocean</t>
  </si>
  <si>
    <t>Ave</t>
  </si>
  <si>
    <t>1100 Ocean Ave</t>
  </si>
  <si>
    <t>2009-001</t>
  </si>
  <si>
    <t>HSA (CY-2020)</t>
  </si>
  <si>
    <t>1101 Connecticut - Potrero Block X</t>
  </si>
  <si>
    <t>Connecticut St</t>
  </si>
  <si>
    <t>1101 Connecticut St St</t>
  </si>
  <si>
    <t>2012-019a</t>
  </si>
  <si>
    <t>1101 Howard</t>
  </si>
  <si>
    <t>1101 Howard St</t>
  </si>
  <si>
    <t>1991-010</t>
  </si>
  <si>
    <t>111 Jones</t>
  </si>
  <si>
    <t>Jones</t>
  </si>
  <si>
    <t>111 Jones St</t>
  </si>
  <si>
    <t>2016-001</t>
  </si>
  <si>
    <t>1180 Fourth Street</t>
  </si>
  <si>
    <t>4th</t>
  </si>
  <si>
    <t>1180 4th St</t>
  </si>
  <si>
    <t>2008-002</t>
  </si>
  <si>
    <t>HSA (CY)</t>
  </si>
  <si>
    <t>1201 Powell</t>
  </si>
  <si>
    <t>Powell</t>
  </si>
  <si>
    <t>1201 Powell St</t>
  </si>
  <si>
    <t>2017-052</t>
  </si>
  <si>
    <t>1340 Portola</t>
  </si>
  <si>
    <t>Portola</t>
  </si>
  <si>
    <t>Dr</t>
  </si>
  <si>
    <t>1340 Portola Dr</t>
  </si>
  <si>
    <t>2000-015</t>
  </si>
  <si>
    <t>1353 Stevenson</t>
  </si>
  <si>
    <t>Stevenson</t>
  </si>
  <si>
    <t>1353 Stevenson St</t>
  </si>
  <si>
    <t>2020-022</t>
  </si>
  <si>
    <t>1353-1357 Folsom Street</t>
  </si>
  <si>
    <t>Folsom</t>
  </si>
  <si>
    <t>1353 Folsom St</t>
  </si>
  <si>
    <t>2015-015</t>
  </si>
  <si>
    <t>1370 California Apartments</t>
  </si>
  <si>
    <t>California</t>
  </si>
  <si>
    <t>1370 California St</t>
  </si>
  <si>
    <t>1993-004</t>
  </si>
  <si>
    <t>1382 30th Avenue30</t>
  </si>
  <si>
    <t>30th</t>
  </si>
  <si>
    <t>1382 30th Ave</t>
  </si>
  <si>
    <t>2020-021</t>
  </si>
  <si>
    <t>1411 Florida Street</t>
  </si>
  <si>
    <t>Florida</t>
  </si>
  <si>
    <t>1411 Florida St</t>
  </si>
  <si>
    <t>2017-013</t>
  </si>
  <si>
    <t>149 Mason Street Apartments</t>
  </si>
  <si>
    <t>Mason</t>
  </si>
  <si>
    <t>149 Mason St</t>
  </si>
  <si>
    <t>2005-034</t>
  </si>
  <si>
    <t>DPH (CY-2019-RRP)</t>
  </si>
  <si>
    <t>1500 Cortland</t>
  </si>
  <si>
    <t>Cortland</t>
  </si>
  <si>
    <t>1500 Cortland Ave</t>
  </si>
  <si>
    <t>2016-025</t>
  </si>
  <si>
    <t>151 Duboce</t>
  </si>
  <si>
    <t>149-151</t>
  </si>
  <si>
    <t>Duboce</t>
  </si>
  <si>
    <t>149-151 Duboce Ave</t>
  </si>
  <si>
    <t>2014-026</t>
  </si>
  <si>
    <t>168 Sickles Avenue</t>
  </si>
  <si>
    <t>Sickles</t>
  </si>
  <si>
    <t>168 Sickles Ave</t>
  </si>
  <si>
    <t>2021-010</t>
  </si>
  <si>
    <t>1684-1688 Grove Street</t>
  </si>
  <si>
    <t>Grove</t>
  </si>
  <si>
    <t>1684 Grove St</t>
  </si>
  <si>
    <t>2015-013</t>
  </si>
  <si>
    <t>1738 Mission</t>
  </si>
  <si>
    <t>1738 Mission St</t>
  </si>
  <si>
    <t>1988-003</t>
  </si>
  <si>
    <t>1750 McAllister</t>
  </si>
  <si>
    <t>McAllister</t>
  </si>
  <si>
    <t>1750 McAllister St</t>
  </si>
  <si>
    <t>2013-038</t>
  </si>
  <si>
    <t xml:space="preserve">1760 Bush </t>
  </si>
  <si>
    <t>Bush</t>
  </si>
  <si>
    <t>1760 Bush St</t>
  </si>
  <si>
    <t>2013-034</t>
  </si>
  <si>
    <t>1761-1765 Page</t>
  </si>
  <si>
    <t>Page</t>
  </si>
  <si>
    <t>1761 Page St</t>
  </si>
  <si>
    <t>1993-014</t>
  </si>
  <si>
    <t>1880 Pine Street- RAD California Corridor</t>
  </si>
  <si>
    <t>Pine</t>
  </si>
  <si>
    <t>1880 Pine St</t>
  </si>
  <si>
    <t>2013-023</t>
  </si>
  <si>
    <t>1912 McAllister</t>
  </si>
  <si>
    <t>1912 McAllister St</t>
  </si>
  <si>
    <t>1993-005</t>
  </si>
  <si>
    <t>19-23 Precita Avenue</t>
  </si>
  <si>
    <t>19-23</t>
  </si>
  <si>
    <t>Precita</t>
  </si>
  <si>
    <t>19-23 Precita Ave</t>
  </si>
  <si>
    <t>2017-014</t>
  </si>
  <si>
    <t>1939 Market</t>
  </si>
  <si>
    <t>Market</t>
  </si>
  <si>
    <t>1939 Market St</t>
  </si>
  <si>
    <t xml:space="preserve">	2019-029</t>
  </si>
  <si>
    <t>LOSP pipeline - CY</t>
  </si>
  <si>
    <t>205 Jones</t>
  </si>
  <si>
    <t>205 Jones St</t>
  </si>
  <si>
    <t>1993-007</t>
  </si>
  <si>
    <t>214 Dolores</t>
  </si>
  <si>
    <t>Dolores</t>
  </si>
  <si>
    <t>214 Dolores St</t>
  </si>
  <si>
    <t>2000-010</t>
  </si>
  <si>
    <t>2217 Mission Street</t>
  </si>
  <si>
    <t>2217 Mission St</t>
  </si>
  <si>
    <t>2017-005</t>
  </si>
  <si>
    <t>2260-2262 Mission Street</t>
  </si>
  <si>
    <t>2260-2262</t>
  </si>
  <si>
    <t>2260-2262 Mission St</t>
  </si>
  <si>
    <t>2020-003</t>
  </si>
  <si>
    <t>227 Bay Street</t>
  </si>
  <si>
    <t>Bay</t>
  </si>
  <si>
    <t>227 Bay St</t>
  </si>
  <si>
    <t>2013-026</t>
  </si>
  <si>
    <t>2300 Van Ness</t>
  </si>
  <si>
    <t>Van Ness</t>
  </si>
  <si>
    <t>2300 Van Ness Ave</t>
  </si>
  <si>
    <t>1994-008</t>
  </si>
  <si>
    <t>25 Sanchez- RAD Cluster 6</t>
  </si>
  <si>
    <t>Sanchez</t>
  </si>
  <si>
    <t>25 Sanchez St</t>
  </si>
  <si>
    <t>2013-032</t>
  </si>
  <si>
    <t>255 Woodside Avenue- RAD Cluster 6</t>
  </si>
  <si>
    <t>Woodside</t>
  </si>
  <si>
    <t>255 Woodside Ave</t>
  </si>
  <si>
    <t>2013-022</t>
  </si>
  <si>
    <t>269 &amp; 271 Richland Avenue</t>
  </si>
  <si>
    <t xml:space="preserve">269 &amp; 271 </t>
  </si>
  <si>
    <t>Richland</t>
  </si>
  <si>
    <t>269 &amp; 271  Richland Ave</t>
  </si>
  <si>
    <t>2016-120</t>
  </si>
  <si>
    <t>2698 California Street</t>
  </si>
  <si>
    <t>2698 California St</t>
  </si>
  <si>
    <t>2013-035</t>
  </si>
  <si>
    <t>26th Street Cooperative Apartments</t>
  </si>
  <si>
    <t>3327-3331</t>
  </si>
  <si>
    <t>26th</t>
  </si>
  <si>
    <t>3327-3331 26th St</t>
  </si>
  <si>
    <t>1997-009</t>
  </si>
  <si>
    <t>270 Turk Street (Barcelona Apartments)</t>
  </si>
  <si>
    <t>Turk</t>
  </si>
  <si>
    <t>270 Turk St</t>
  </si>
  <si>
    <t>2019-015</t>
  </si>
  <si>
    <t>2782 24th</t>
  </si>
  <si>
    <t>24th</t>
  </si>
  <si>
    <t>2782 24th St</t>
  </si>
  <si>
    <t>1992-010</t>
  </si>
  <si>
    <t xml:space="preserve">289 9th Ave-800 Clement </t>
  </si>
  <si>
    <t>9th</t>
  </si>
  <si>
    <t>289 9th Ave</t>
  </si>
  <si>
    <t>2018-038</t>
  </si>
  <si>
    <t>290 Malosi (Sunnydale Block 6)</t>
  </si>
  <si>
    <t>Malosi</t>
  </si>
  <si>
    <t>290 Malosi St</t>
  </si>
  <si>
    <t>2015-033a</t>
  </si>
  <si>
    <t>2945 16th</t>
  </si>
  <si>
    <t>16th</t>
  </si>
  <si>
    <t>2945 16th St</t>
  </si>
  <si>
    <t>1982-004</t>
  </si>
  <si>
    <t xml:space="preserve">3019 23rd </t>
  </si>
  <si>
    <t>23rd</t>
  </si>
  <si>
    <t>3019 23rd St</t>
  </si>
  <si>
    <t>1990-006</t>
  </si>
  <si>
    <t>305 San Carlos Street</t>
  </si>
  <si>
    <t>San Carlos</t>
  </si>
  <si>
    <t>305 San Carlos St</t>
  </si>
  <si>
    <t>2017-053</t>
  </si>
  <si>
    <t>308 Turk Street</t>
  </si>
  <si>
    <t>308 Turk St</t>
  </si>
  <si>
    <t>2015-006</t>
  </si>
  <si>
    <t>3154-3158 Mission Street</t>
  </si>
  <si>
    <t>3154-3158</t>
  </si>
  <si>
    <t>3154-3158 Mission St</t>
  </si>
  <si>
    <t>2019-011</t>
  </si>
  <si>
    <t>3182-3198 24th Street</t>
  </si>
  <si>
    <t>3182 -3198</t>
  </si>
  <si>
    <t>3182 -3198 24th St</t>
  </si>
  <si>
    <t>2016-056</t>
  </si>
  <si>
    <t>3254-3264 23rd Street</t>
  </si>
  <si>
    <t>3254-3264</t>
  </si>
  <si>
    <t>3254-3264 23rd St</t>
  </si>
  <si>
    <t>2020-002</t>
  </si>
  <si>
    <t>3280 17th Street</t>
  </si>
  <si>
    <t>17th</t>
  </si>
  <si>
    <t>3280 17th St</t>
  </si>
  <si>
    <t>2018-042</t>
  </si>
  <si>
    <t>3329-3333 20th Street</t>
  </si>
  <si>
    <t>3329-3333</t>
  </si>
  <si>
    <t>20th</t>
  </si>
  <si>
    <t>3329-3333 20th St</t>
  </si>
  <si>
    <t>2016-075</t>
  </si>
  <si>
    <t>3353 26th Street - Small Sites</t>
  </si>
  <si>
    <t>3353 26th St</t>
  </si>
  <si>
    <t>2017-022</t>
  </si>
  <si>
    <t>3434 18th</t>
  </si>
  <si>
    <t>18th</t>
  </si>
  <si>
    <t>3434 18th St</t>
  </si>
  <si>
    <t>1980-003</t>
  </si>
  <si>
    <t>344-348 Precita Avenue</t>
  </si>
  <si>
    <t>344-348</t>
  </si>
  <si>
    <t>344-348 Precita Ave</t>
  </si>
  <si>
    <t>2016-004</t>
  </si>
  <si>
    <t>345 Arguello - California Corridor</t>
  </si>
  <si>
    <t>Arguello</t>
  </si>
  <si>
    <t>345 Arguello Ave</t>
  </si>
  <si>
    <t>2013-025</t>
  </si>
  <si>
    <t>35 Fair Avenue</t>
  </si>
  <si>
    <t>29-35</t>
  </si>
  <si>
    <t>Fair</t>
  </si>
  <si>
    <t>29-35 Fair Ave</t>
  </si>
  <si>
    <t>2017-006</t>
  </si>
  <si>
    <t>350 Ellis</t>
  </si>
  <si>
    <t>Ellis</t>
  </si>
  <si>
    <t>350 Ellis St</t>
  </si>
  <si>
    <t>2013-042</t>
  </si>
  <si>
    <t>3544 Taraval Street</t>
  </si>
  <si>
    <t>Taraval</t>
  </si>
  <si>
    <t>3544 Taraval St</t>
  </si>
  <si>
    <t>2019-012</t>
  </si>
  <si>
    <t>3661 19th Street</t>
  </si>
  <si>
    <t>19th</t>
  </si>
  <si>
    <t>3661 19th St</t>
  </si>
  <si>
    <t>2023-001</t>
  </si>
  <si>
    <t>369 3rd Avenue</t>
  </si>
  <si>
    <t>3rd</t>
  </si>
  <si>
    <t>369 3rd Ave</t>
  </si>
  <si>
    <t>2019-031</t>
  </si>
  <si>
    <t xml:space="preserve">375 Eddy </t>
  </si>
  <si>
    <t>Eddy</t>
  </si>
  <si>
    <t>375 Eddy St</t>
  </si>
  <si>
    <t>1990-007</t>
  </si>
  <si>
    <t>380 San Jose Avenue</t>
  </si>
  <si>
    <t>San Jose</t>
  </si>
  <si>
    <t>380 San Jose Ave</t>
  </si>
  <si>
    <t>2015-014</t>
  </si>
  <si>
    <t>3800 Mission Street - Small Sites Project</t>
  </si>
  <si>
    <t>3800, 3802, 3804</t>
  </si>
  <si>
    <t>3800, 3802, 3804 Mission St</t>
  </si>
  <si>
    <t>2017-001</t>
  </si>
  <si>
    <t>3840 Folsom Street</t>
  </si>
  <si>
    <t>3840 Folsom St</t>
  </si>
  <si>
    <t>2016-066</t>
  </si>
  <si>
    <t>3850 18th Street -Mission/Castro - RAD Cluster 6</t>
  </si>
  <si>
    <t>3850 18th St</t>
  </si>
  <si>
    <t>2013-047</t>
  </si>
  <si>
    <t>4042 - 4048 Fulton Street</t>
  </si>
  <si>
    <t>Fulton</t>
  </si>
  <si>
    <t>4042 Fulton St</t>
  </si>
  <si>
    <t>2017-002</t>
  </si>
  <si>
    <t>421 Turk</t>
  </si>
  <si>
    <t>421 Turk St</t>
  </si>
  <si>
    <t>1999-024</t>
  </si>
  <si>
    <t>430 Turk Street - RAD Cluster 4</t>
  </si>
  <si>
    <t>430 Turk St</t>
  </si>
  <si>
    <t>2013-019</t>
  </si>
  <si>
    <t>450 Ellis St</t>
  </si>
  <si>
    <t>1984-003</t>
  </si>
  <si>
    <t>455 Fell</t>
  </si>
  <si>
    <t>Fell</t>
  </si>
  <si>
    <t>455 Fell St</t>
  </si>
  <si>
    <t>2012-020</t>
  </si>
  <si>
    <t>HSH (CY 2019)</t>
  </si>
  <si>
    <t>462 Duboce- RAD Cluster 6</t>
  </si>
  <si>
    <t>462 Duboce Ave</t>
  </si>
  <si>
    <t>2013-027</t>
  </si>
  <si>
    <t>462 Green Street</t>
  </si>
  <si>
    <t>Green</t>
  </si>
  <si>
    <t>462 Green St</t>
  </si>
  <si>
    <t>2016-030</t>
  </si>
  <si>
    <t>479 Natoma</t>
  </si>
  <si>
    <t>Natoma</t>
  </si>
  <si>
    <t>479 Natoma St</t>
  </si>
  <si>
    <t>1994-011</t>
  </si>
  <si>
    <t>4830 Mission</t>
  </si>
  <si>
    <t>Street</t>
  </si>
  <si>
    <t>4830 Mission Street</t>
  </si>
  <si>
    <t>2018-045</t>
  </si>
  <si>
    <t>491 31st Avenue - California Corridor</t>
  </si>
  <si>
    <t>31st</t>
  </si>
  <si>
    <t>491 31st Ave</t>
  </si>
  <si>
    <t>2013-024</t>
  </si>
  <si>
    <t>518 Minna</t>
  </si>
  <si>
    <t>Minna</t>
  </si>
  <si>
    <t>518 Minna St</t>
  </si>
  <si>
    <t>1991-006</t>
  </si>
  <si>
    <t>520 Shrader Street</t>
  </si>
  <si>
    <t>Shrader</t>
  </si>
  <si>
    <t>520 Shrader St</t>
  </si>
  <si>
    <t>2019-003</t>
  </si>
  <si>
    <t>525 O'Farrell Street</t>
  </si>
  <si>
    <t>O'Farrell</t>
  </si>
  <si>
    <t>525 O'Farrell St</t>
  </si>
  <si>
    <t>1989-009</t>
  </si>
  <si>
    <t>534-536 Natoma St</t>
  </si>
  <si>
    <t>534-536</t>
  </si>
  <si>
    <t>2013-061</t>
  </si>
  <si>
    <t>555 Ellis Street Family Apartments</t>
  </si>
  <si>
    <t>555 Ellis St</t>
  </si>
  <si>
    <t>1991-007</t>
  </si>
  <si>
    <t>555 Larkin</t>
  </si>
  <si>
    <t>Larkin</t>
  </si>
  <si>
    <t>555 Larkin St</t>
  </si>
  <si>
    <t>2016-070</t>
  </si>
  <si>
    <t>568-570 Natoma Street</t>
  </si>
  <si>
    <t>568-570</t>
  </si>
  <si>
    <t>568-570 Natoma St</t>
  </si>
  <si>
    <t>2015-051</t>
  </si>
  <si>
    <t>575 Eddy</t>
  </si>
  <si>
    <t>575 Eddy St</t>
  </si>
  <si>
    <t>1990-010</t>
  </si>
  <si>
    <t>588 MBN (Mission Bay South Block 7 West)</t>
  </si>
  <si>
    <t>Mission Bay</t>
  </si>
  <si>
    <t>Blvd North</t>
  </si>
  <si>
    <t>588 Mission Bay Blvd North</t>
  </si>
  <si>
    <t>2010-004</t>
  </si>
  <si>
    <t>60 28th Street</t>
  </si>
  <si>
    <t>28th</t>
  </si>
  <si>
    <t>60 28th St</t>
  </si>
  <si>
    <t>2017-050</t>
  </si>
  <si>
    <t>600 7th Street</t>
  </si>
  <si>
    <t>7th</t>
  </si>
  <si>
    <t>600 7th St</t>
  </si>
  <si>
    <t>2011-003</t>
  </si>
  <si>
    <t>626 Mission Bay Boulevard North</t>
  </si>
  <si>
    <t>626 Mission Bay Blvd North</t>
  </si>
  <si>
    <t>2014-002</t>
  </si>
  <si>
    <t>63-67 Lapidge Street</t>
  </si>
  <si>
    <t>63-67</t>
  </si>
  <si>
    <t>Lapidge</t>
  </si>
  <si>
    <t>63-67 Lapidge St</t>
  </si>
  <si>
    <t>2017-004</t>
  </si>
  <si>
    <t>642-646 Guerrero Street</t>
  </si>
  <si>
    <t>642-646</t>
  </si>
  <si>
    <t>Guerrero</t>
  </si>
  <si>
    <t>642-646 Guerrero St</t>
  </si>
  <si>
    <t>2015-040</t>
  </si>
  <si>
    <t>65 Woodward Street</t>
  </si>
  <si>
    <t>65-69</t>
  </si>
  <si>
    <t>Woodward</t>
  </si>
  <si>
    <t>65-69 Woodward Ave</t>
  </si>
  <si>
    <t>2018-043</t>
  </si>
  <si>
    <t>654-658 Capp Street</t>
  </si>
  <si>
    <t xml:space="preserve">654-658 </t>
  </si>
  <si>
    <t>Capp</t>
  </si>
  <si>
    <t>654-658  Capp St</t>
  </si>
  <si>
    <t>2018-044</t>
  </si>
  <si>
    <t>665 Clay</t>
  </si>
  <si>
    <t>Clay</t>
  </si>
  <si>
    <t>665 Clay St</t>
  </si>
  <si>
    <t>2001-011</t>
  </si>
  <si>
    <t>666 Ellis Street</t>
  </si>
  <si>
    <t>666 Ellis St</t>
  </si>
  <si>
    <t>2013-028</t>
  </si>
  <si>
    <t>70 Moss</t>
  </si>
  <si>
    <t>Moss</t>
  </si>
  <si>
    <t>70 Moss St</t>
  </si>
  <si>
    <t>1981-004</t>
  </si>
  <si>
    <t>70-72C Belcher Street</t>
  </si>
  <si>
    <t>Belcher</t>
  </si>
  <si>
    <t>70 Belcher St</t>
  </si>
  <si>
    <t>2015-016</t>
  </si>
  <si>
    <t>735 Davis Street</t>
  </si>
  <si>
    <t>Davis</t>
  </si>
  <si>
    <t>735 Davis St</t>
  </si>
  <si>
    <t>2013-053</t>
  </si>
  <si>
    <t>HSA (CY-2021)</t>
  </si>
  <si>
    <t>735 Ellis</t>
  </si>
  <si>
    <t>735 Ellis St</t>
  </si>
  <si>
    <t>1984-007</t>
  </si>
  <si>
    <t>937 Clay</t>
  </si>
  <si>
    <t>937 Clay Street</t>
  </si>
  <si>
    <t>2018-047</t>
  </si>
  <si>
    <t>939 And 951 Eddy Street - RAD Cluster 3</t>
  </si>
  <si>
    <t>939 Eddy St</t>
  </si>
  <si>
    <t>2013-020</t>
  </si>
  <si>
    <t xml:space="preserve">95 Laguna Senior </t>
  </si>
  <si>
    <t>Laguna</t>
  </si>
  <si>
    <t>95 Laguna St</t>
  </si>
  <si>
    <t>2008-006</t>
  </si>
  <si>
    <t>964-966 Oak Street</t>
  </si>
  <si>
    <t>964-966</t>
  </si>
  <si>
    <t>Oak</t>
  </si>
  <si>
    <t>964-966 Oak St</t>
  </si>
  <si>
    <t>2015-008</t>
  </si>
  <si>
    <t>990 Pacific Avenue</t>
  </si>
  <si>
    <t>Pacific</t>
  </si>
  <si>
    <t>990 Pacific Ave</t>
  </si>
  <si>
    <t>2013-033</t>
  </si>
  <si>
    <t>990 Polk</t>
  </si>
  <si>
    <t>Polk</t>
  </si>
  <si>
    <t>990 Polk St</t>
  </si>
  <si>
    <t>2001-019</t>
  </si>
  <si>
    <t>DPH (CY-2017,PBV)</t>
  </si>
  <si>
    <t>A Woman's Place</t>
  </si>
  <si>
    <t>Confidential</t>
  </si>
  <si>
    <t xml:space="preserve">0 Confidential </t>
  </si>
  <si>
    <t>1993-013</t>
  </si>
  <si>
    <t>Aarti Hotel</t>
  </si>
  <si>
    <t>Leavenworth</t>
  </si>
  <si>
    <t>391 Leavenworth St</t>
  </si>
  <si>
    <t>1981-003</t>
  </si>
  <si>
    <t>Alcantara Court</t>
  </si>
  <si>
    <t>Valencia</t>
  </si>
  <si>
    <t>670 Valencia St</t>
  </si>
  <si>
    <t>1991-009</t>
  </si>
  <si>
    <t>Alemany</t>
  </si>
  <si>
    <t>Ellsworth</t>
  </si>
  <si>
    <t>951 Ellsworth St</t>
  </si>
  <si>
    <t>2013-043</t>
  </si>
  <si>
    <t>Alexander Residence</t>
  </si>
  <si>
    <t>230 Eddy St</t>
  </si>
  <si>
    <t>1999-010</t>
  </si>
  <si>
    <t>Alice Griffith - Phase 3A (Block 1A)</t>
  </si>
  <si>
    <t>Arelious Walker</t>
  </si>
  <si>
    <t>2500 Arelious Walker Dr</t>
  </si>
  <si>
    <t>2012-001c</t>
  </si>
  <si>
    <t>Alice Griffith - Phase 3B (Block 1B)</t>
  </si>
  <si>
    <t>2012-001d</t>
  </si>
  <si>
    <t>Alice Griffith Phase 1</t>
  </si>
  <si>
    <t>2600 Arelious Walker Dr</t>
  </si>
  <si>
    <t>2012-001a</t>
  </si>
  <si>
    <t>Alice Griffith Phase 2</t>
  </si>
  <si>
    <t>2700 Arelious Walker Dr</t>
  </si>
  <si>
    <t>2012-001b</t>
  </si>
  <si>
    <t>Alice Griffith Replacement Projects Phase 4</t>
  </si>
  <si>
    <t>2800 Arelious Walker Dr</t>
  </si>
  <si>
    <t>2012-001e</t>
  </si>
  <si>
    <t>Altamont Hotel</t>
  </si>
  <si>
    <t>3048 16th St</t>
  </si>
  <si>
    <t>1993-009</t>
  </si>
  <si>
    <t>Ambassador 9%</t>
  </si>
  <si>
    <t>55 Mason St</t>
  </si>
  <si>
    <t>Antonia Manor</t>
  </si>
  <si>
    <t>180 Turk St</t>
  </si>
  <si>
    <t>1999-011</t>
  </si>
  <si>
    <t>Apollo Hotel</t>
  </si>
  <si>
    <t>420 Valencia St</t>
  </si>
  <si>
    <t>1995-012</t>
  </si>
  <si>
    <t>Arc Mercy Community</t>
  </si>
  <si>
    <t>Masonic</t>
  </si>
  <si>
    <t>1099 Masonic St</t>
  </si>
  <si>
    <t>2011-002</t>
  </si>
  <si>
    <t>Arlington Hotel</t>
  </si>
  <si>
    <t>472 Ellis St</t>
  </si>
  <si>
    <t>1987-003</t>
  </si>
  <si>
    <t>DPH (CY-PBV)</t>
  </si>
  <si>
    <t>Armstrong Place</t>
  </si>
  <si>
    <t>5600 3rd St</t>
  </si>
  <si>
    <t>2006-020</t>
  </si>
  <si>
    <t>DPH (CY-2017-RRP)</t>
  </si>
  <si>
    <t>Arnett Watson Apartments</t>
  </si>
  <si>
    <t>650 Eddy St</t>
  </si>
  <si>
    <t>2004-026</t>
  </si>
  <si>
    <t>HSA (CY-2019)</t>
  </si>
  <si>
    <t>Autumn Glow</t>
  </si>
  <si>
    <t>654 Grove St</t>
  </si>
  <si>
    <t>1997-011</t>
  </si>
  <si>
    <t>Avanza 490</t>
  </si>
  <si>
    <t>South Van Ness</t>
  </si>
  <si>
    <t>490 South Van Ness Ave</t>
  </si>
  <si>
    <t>2015-017</t>
  </si>
  <si>
    <t>Baker's Dozen</t>
  </si>
  <si>
    <t>Baker</t>
  </si>
  <si>
    <t>733 Baker St</t>
  </si>
  <si>
    <t>1990-011</t>
  </si>
  <si>
    <t>Bayanihan House</t>
  </si>
  <si>
    <t>6th</t>
  </si>
  <si>
    <t>88 6th St</t>
  </si>
  <si>
    <t>1998-014</t>
  </si>
  <si>
    <t>Bayview Commons</t>
  </si>
  <si>
    <t>4445 3rd St</t>
  </si>
  <si>
    <t>1997-014</t>
  </si>
  <si>
    <t>Bayview Hill Gardens</t>
  </si>
  <si>
    <t>Le Conte</t>
  </si>
  <si>
    <t>1075 Le Conte Ave</t>
  </si>
  <si>
    <t>2008-035</t>
  </si>
  <si>
    <t>HSA (CY-PBV)</t>
  </si>
  <si>
    <t xml:space="preserve">Bernal Dwellings </t>
  </si>
  <si>
    <t>Kamille</t>
  </si>
  <si>
    <t>Ct</t>
  </si>
  <si>
    <t>3138 Kamille Ct</t>
  </si>
  <si>
    <t>2017-042</t>
  </si>
  <si>
    <t>Bernal Gateway</t>
  </si>
  <si>
    <t>3101 Mission St</t>
  </si>
  <si>
    <t>1996-006</t>
  </si>
  <si>
    <t>Bill Sorro Community (Hugo/200 6th)</t>
  </si>
  <si>
    <t>1009 Howard St</t>
  </si>
  <si>
    <t>2008-001</t>
  </si>
  <si>
    <t>811, not LOSP-funded, but 14 is needed in field below to make the AMR work correctly!</t>
  </si>
  <si>
    <t>Bishop Swing Community House</t>
  </si>
  <si>
    <t>10th</t>
  </si>
  <si>
    <t>275 10th St</t>
  </si>
  <si>
    <t>2004-027</t>
  </si>
  <si>
    <t>HSA (CY-PBV-2019)</t>
  </si>
  <si>
    <t>Brennan House</t>
  </si>
  <si>
    <t>1989-002</t>
  </si>
  <si>
    <t>Britton Courts</t>
  </si>
  <si>
    <t>Sunnydale</t>
  </si>
  <si>
    <t>1250 Sunnydale Ave</t>
  </si>
  <si>
    <t>1996-004</t>
  </si>
  <si>
    <t>Broadway Cove</t>
  </si>
  <si>
    <t>Broadway</t>
  </si>
  <si>
    <t xml:space="preserve">88 Broadway </t>
  </si>
  <si>
    <t>2013-052</t>
  </si>
  <si>
    <t>Broadway Family Apartments</t>
  </si>
  <si>
    <t xml:space="preserve">150 Broadway </t>
  </si>
  <si>
    <t>2000-011</t>
  </si>
  <si>
    <t>Broadway Sansome Family Housing</t>
  </si>
  <si>
    <t>235 -295</t>
  </si>
  <si>
    <t>235 -295 Broadway St</t>
  </si>
  <si>
    <t>2007-001</t>
  </si>
  <si>
    <t>Bryant Street Apartments</t>
  </si>
  <si>
    <t>Bryant</t>
  </si>
  <si>
    <t>2800 Bryant St</t>
  </si>
  <si>
    <t>1980-009</t>
  </si>
  <si>
    <t>Buena Vista Terrace</t>
  </si>
  <si>
    <t>Haight</t>
  </si>
  <si>
    <t>1250 Haight St</t>
  </si>
  <si>
    <t>2000-017</t>
  </si>
  <si>
    <t>Cadillac Hotel</t>
  </si>
  <si>
    <t>380 Eddy St</t>
  </si>
  <si>
    <t>1984-002</t>
  </si>
  <si>
    <t>Cambridge Hotel</t>
  </si>
  <si>
    <t>473 Ellis St</t>
  </si>
  <si>
    <t>1988-004</t>
  </si>
  <si>
    <t>Cameo Apartments</t>
  </si>
  <si>
    <t>481 Eddy St</t>
  </si>
  <si>
    <t>1995-014</t>
  </si>
  <si>
    <t>Cameo House</t>
  </si>
  <si>
    <t>424 Guerrero St</t>
  </si>
  <si>
    <t>1999-015</t>
  </si>
  <si>
    <t>Canon Barcus Community House</t>
  </si>
  <si>
    <t>670 Natoma St</t>
  </si>
  <si>
    <t>1997-008</t>
  </si>
  <si>
    <t>Canon Kip Community House</t>
  </si>
  <si>
    <t>705 Natoma St</t>
  </si>
  <si>
    <t>2013-054</t>
  </si>
  <si>
    <t>Capp Street Apartments</t>
  </si>
  <si>
    <t>890 Capp St</t>
  </si>
  <si>
    <t>1980-008</t>
  </si>
  <si>
    <t>Carmelita Apartments</t>
  </si>
  <si>
    <t>391 Valencia St</t>
  </si>
  <si>
    <t>1986-001</t>
  </si>
  <si>
    <t>Carter Terrace</t>
  </si>
  <si>
    <t>Carter</t>
  </si>
  <si>
    <t>530 Carter St</t>
  </si>
  <si>
    <t>1999-016</t>
  </si>
  <si>
    <t>Casa Adelante: 1296 Shotwell</t>
  </si>
  <si>
    <t>1296 Shotwell St</t>
  </si>
  <si>
    <t>2011-015</t>
  </si>
  <si>
    <t>services only</t>
  </si>
  <si>
    <t>Casa Adelante: 1990 Folsom</t>
  </si>
  <si>
    <t>1990 Folsom St</t>
  </si>
  <si>
    <t>2016-071</t>
  </si>
  <si>
    <t xml:space="preserve">Casa Adelante: 2060 Folsom </t>
  </si>
  <si>
    <t>2060 Folsom St</t>
  </si>
  <si>
    <t>2009-006</t>
  </si>
  <si>
    <t>HSH (CY-2021)</t>
  </si>
  <si>
    <t>Casa Adelante: 681 Florida (2070 Bryant)</t>
  </si>
  <si>
    <t>681 Florida St</t>
  </si>
  <si>
    <t>2016-080</t>
  </si>
  <si>
    <t>HSH (CY-2023)</t>
  </si>
  <si>
    <t>Casa Aviva</t>
  </si>
  <si>
    <t>1724 Bryant St</t>
  </si>
  <si>
    <t>1989-005</t>
  </si>
  <si>
    <t>Casa de la Mision</t>
  </si>
  <si>
    <t>3001-3021</t>
  </si>
  <si>
    <t>3001-3021 24th St</t>
  </si>
  <si>
    <t>2010-003</t>
  </si>
  <si>
    <t>Casa Quezada</t>
  </si>
  <si>
    <t>35 Woodward St</t>
  </si>
  <si>
    <t>1982-005</t>
  </si>
  <si>
    <t>DPH (FY-perm-RRP)</t>
  </si>
  <si>
    <t>CATS Eddy Street Apartments (CATS)</t>
  </si>
  <si>
    <t>425 Eddy St</t>
  </si>
  <si>
    <t>1995-013</t>
  </si>
  <si>
    <t>Cecil Williams Glide Community House</t>
  </si>
  <si>
    <t>Taylor</t>
  </si>
  <si>
    <t>333 Taylor St</t>
  </si>
  <si>
    <t>1996-008</t>
  </si>
  <si>
    <t>Chinook Family Apartments</t>
  </si>
  <si>
    <t>1441 &amp; 1443</t>
  </si>
  <si>
    <t>Chinook</t>
  </si>
  <si>
    <t>1441 &amp; 1443 Chinook Ct</t>
  </si>
  <si>
    <t>1998-022</t>
  </si>
  <si>
    <t>Church Street Apartments</t>
  </si>
  <si>
    <t>Church</t>
  </si>
  <si>
    <t>1 Church St</t>
  </si>
  <si>
    <t>1997-016</t>
  </si>
  <si>
    <t>Civic Center Residence</t>
  </si>
  <si>
    <t>44 McAllister St</t>
  </si>
  <si>
    <t>1985-001</t>
  </si>
  <si>
    <t>Clayton Hotel</t>
  </si>
  <si>
    <t>657 Clay St</t>
  </si>
  <si>
    <t>1980-006</t>
  </si>
  <si>
    <t>Clementina Towers</t>
  </si>
  <si>
    <t>320 &amp; 330</t>
  </si>
  <si>
    <t>Clementina</t>
  </si>
  <si>
    <t>320 &amp; 330 Clementina St</t>
  </si>
  <si>
    <t>2013-039</t>
  </si>
  <si>
    <t>Coleridge Park Homes</t>
  </si>
  <si>
    <t>Coleridge</t>
  </si>
  <si>
    <t>190 Coleridge St</t>
  </si>
  <si>
    <t>1987-001</t>
  </si>
  <si>
    <t>Columbia Park</t>
  </si>
  <si>
    <t>1035 Folsom St</t>
  </si>
  <si>
    <t>1992-011</t>
  </si>
  <si>
    <t>Columbus United Cooperative</t>
  </si>
  <si>
    <t>Columbus</t>
  </si>
  <si>
    <t>53 Columbus Ave</t>
  </si>
  <si>
    <t>2006-023</t>
  </si>
  <si>
    <t>Connecticut St Court</t>
  </si>
  <si>
    <t>1206-1228</t>
  </si>
  <si>
    <t>Connecticut</t>
  </si>
  <si>
    <t>1206-1228 Connecticut St</t>
  </si>
  <si>
    <t>1990-002</t>
  </si>
  <si>
    <t>Crocker Amazon Senior Apartments</t>
  </si>
  <si>
    <t>5199 Mission St</t>
  </si>
  <si>
    <t>1996-011</t>
  </si>
  <si>
    <t>Curran House</t>
  </si>
  <si>
    <t>145 Taylor St</t>
  </si>
  <si>
    <t>2000-014</t>
  </si>
  <si>
    <t>Curry Senior Center Apartments</t>
  </si>
  <si>
    <t>315 Turk St</t>
  </si>
  <si>
    <t>2001-016</t>
  </si>
  <si>
    <t>Dalt Hotel</t>
  </si>
  <si>
    <t>34 Turk St</t>
  </si>
  <si>
    <t>2016-042</t>
  </si>
  <si>
    <t>Del Carlo Court</t>
  </si>
  <si>
    <t>Cesar Chavez</t>
  </si>
  <si>
    <t>3330 Cesar Chavez St</t>
  </si>
  <si>
    <t>1987-002</t>
  </si>
  <si>
    <t>Derek Silva Community</t>
  </si>
  <si>
    <t>Franklin</t>
  </si>
  <si>
    <t>20 Franklin St</t>
  </si>
  <si>
    <t>2000-016</t>
  </si>
  <si>
    <t>Diva Hotel</t>
  </si>
  <si>
    <t>Geary</t>
  </si>
  <si>
    <t>440 Geary St</t>
  </si>
  <si>
    <t>2020-043</t>
  </si>
  <si>
    <t>Dr. George W Davis Senior Housing</t>
  </si>
  <si>
    <t>Carroll</t>
  </si>
  <si>
    <t>1751 Carroll Ave</t>
  </si>
  <si>
    <t>2009-004</t>
  </si>
  <si>
    <t>Dunleavy Plaza</t>
  </si>
  <si>
    <t>Hoff</t>
  </si>
  <si>
    <t>36 Hoff St</t>
  </si>
  <si>
    <t>1982-006</t>
  </si>
  <si>
    <t>Eddy &amp; Taylor Family Housing</t>
  </si>
  <si>
    <t>222 Taylor St</t>
  </si>
  <si>
    <t>2007-003</t>
  </si>
  <si>
    <t>Eddy Street Apartments</t>
  </si>
  <si>
    <t>1096 Eddy St</t>
  </si>
  <si>
    <t>1992-012</t>
  </si>
  <si>
    <t>Edith Witt Senior Community</t>
  </si>
  <si>
    <t>66 9th St</t>
  </si>
  <si>
    <t>2003-031</t>
  </si>
  <si>
    <t>Edward II</t>
  </si>
  <si>
    <t>3151-3155</t>
  </si>
  <si>
    <t>Scott</t>
  </si>
  <si>
    <t>3151-3155 Scott St</t>
  </si>
  <si>
    <t>2010-001</t>
  </si>
  <si>
    <t>Edwin M. Lee Apartments</t>
  </si>
  <si>
    <t>ST</t>
  </si>
  <si>
    <t>1150 3rd ST</t>
  </si>
  <si>
    <t>2015-007</t>
  </si>
  <si>
    <t>El Dorado Hotel</t>
  </si>
  <si>
    <t>150 9th St</t>
  </si>
  <si>
    <t>1989-012</t>
  </si>
  <si>
    <t>Ellis Street Apartments</t>
  </si>
  <si>
    <t>864 Ellis St</t>
  </si>
  <si>
    <t>1998-009</t>
  </si>
  <si>
    <t>Embarcadero Triangle (Parcel J)</t>
  </si>
  <si>
    <t>The Embarcadero</t>
  </si>
  <si>
    <t xml:space="preserve">600 The Embarcadero </t>
  </si>
  <si>
    <t>1988-008</t>
  </si>
  <si>
    <t>Eugene Coleman Senior Community</t>
  </si>
  <si>
    <t>Tehama</t>
  </si>
  <si>
    <t>328 Tehama St</t>
  </si>
  <si>
    <t>1998-011</t>
  </si>
  <si>
    <t>Excelsior Teen Center</t>
  </si>
  <si>
    <t>4466-4468</t>
  </si>
  <si>
    <t>4466-4468 Mission St</t>
  </si>
  <si>
    <t>2008-034</t>
  </si>
  <si>
    <t>Fannie Lou Hamer House</t>
  </si>
  <si>
    <t>1221 Cortland Ave</t>
  </si>
  <si>
    <t>1994-004</t>
  </si>
  <si>
    <t>Fell Street Apartments</t>
  </si>
  <si>
    <t>333 Fell St</t>
  </si>
  <si>
    <t>1990-014</t>
  </si>
  <si>
    <t>Ferguson Place</t>
  </si>
  <si>
    <t>1249 Scott St</t>
  </si>
  <si>
    <t>2008-032</t>
  </si>
  <si>
    <t>Fillmore Marketplace</t>
  </si>
  <si>
    <t>Webster</t>
  </si>
  <si>
    <t>1223 Webster St</t>
  </si>
  <si>
    <t>1990-013</t>
  </si>
  <si>
    <t>Folsom + Dore Apartments</t>
  </si>
  <si>
    <t>1346 Folsom St</t>
  </si>
  <si>
    <t>2001-020</t>
  </si>
  <si>
    <t>DPH (CY-2019)</t>
  </si>
  <si>
    <t>Franciscan Towers</t>
  </si>
  <si>
    <t>217 Eddy St</t>
  </si>
  <si>
    <t>2011-007</t>
  </si>
  <si>
    <t>Friendship House</t>
  </si>
  <si>
    <t>Julian</t>
  </si>
  <si>
    <t>56 Julian Ave</t>
  </si>
  <si>
    <t>1999-014</t>
  </si>
  <si>
    <t>Gabreila Apartments</t>
  </si>
  <si>
    <t>583-587</t>
  </si>
  <si>
    <t>583-587 Natoma St</t>
  </si>
  <si>
    <t>1993-012</t>
  </si>
  <si>
    <t>Garden Court Apartments</t>
  </si>
  <si>
    <t>15th</t>
  </si>
  <si>
    <t>1637 15th St</t>
  </si>
  <si>
    <t>2016-032</t>
  </si>
  <si>
    <t>Geraldine Johnson Manor</t>
  </si>
  <si>
    <t>5545 3rd St</t>
  </si>
  <si>
    <t>1995-015</t>
  </si>
  <si>
    <t>Glenridge Apartments</t>
  </si>
  <si>
    <t>Berkeley</t>
  </si>
  <si>
    <t>Way</t>
  </si>
  <si>
    <t>9 Berkeley Way</t>
  </si>
  <si>
    <t>1994-012</t>
  </si>
  <si>
    <t>Golden Gate Apartments</t>
  </si>
  <si>
    <t>Post</t>
  </si>
  <si>
    <t>1820 Post St</t>
  </si>
  <si>
    <t>1998-013</t>
  </si>
  <si>
    <t>Good Samaritan Apartments</t>
  </si>
  <si>
    <t>1290-1294</t>
  </si>
  <si>
    <t>Potrero</t>
  </si>
  <si>
    <t>1290-1294 Potrero Ave</t>
  </si>
  <si>
    <t>1992-013</t>
  </si>
  <si>
    <t>Goodman 2 Art Complex</t>
  </si>
  <si>
    <t>1695 18th St</t>
  </si>
  <si>
    <t>1994-006b</t>
  </si>
  <si>
    <t>Granada Hotel</t>
  </si>
  <si>
    <t>Sutter</t>
  </si>
  <si>
    <t>1000 Sutter St</t>
  </si>
  <si>
    <t>2020-042</t>
  </si>
  <si>
    <t>Grove Street House</t>
  </si>
  <si>
    <t>2153-2157</t>
  </si>
  <si>
    <t>2153-2157 Grove St</t>
  </si>
  <si>
    <t>2020-004</t>
  </si>
  <si>
    <t>Haight Street Apartments</t>
  </si>
  <si>
    <t>398 Haight St</t>
  </si>
  <si>
    <t>2016-041</t>
  </si>
  <si>
    <t>Halibut Court</t>
  </si>
  <si>
    <t>Halibut</t>
  </si>
  <si>
    <t>1432 Halibut Ct</t>
  </si>
  <si>
    <t>1998-019</t>
  </si>
  <si>
    <t>Hamilton Family Transitional Program</t>
  </si>
  <si>
    <t>Hayes</t>
  </si>
  <si>
    <t>1631 Hayes St</t>
  </si>
  <si>
    <t>1994-005</t>
  </si>
  <si>
    <t>Hamlin Hotel</t>
  </si>
  <si>
    <t>385 Eddy St</t>
  </si>
  <si>
    <t>1990-008</t>
  </si>
  <si>
    <t>Hayes Valley North</t>
  </si>
  <si>
    <t>Linden</t>
  </si>
  <si>
    <t>667 Linden St</t>
  </si>
  <si>
    <t>2017-051</t>
  </si>
  <si>
    <t>Hayes Valley South</t>
  </si>
  <si>
    <t>Rose</t>
  </si>
  <si>
    <t>401 Rose St</t>
  </si>
  <si>
    <t>2017-041</t>
  </si>
  <si>
    <t>Hazel Betsey</t>
  </si>
  <si>
    <t>3554 17th St</t>
  </si>
  <si>
    <t>1995-019</t>
  </si>
  <si>
    <t>Heritage Homes</t>
  </si>
  <si>
    <t>Rey</t>
  </si>
  <si>
    <t>243 Rey St</t>
  </si>
  <si>
    <t>1996-005</t>
  </si>
  <si>
    <t>Holly Courts</t>
  </si>
  <si>
    <t>Appleton</t>
  </si>
  <si>
    <t>100 Appleton Ave</t>
  </si>
  <si>
    <t>2013-030</t>
  </si>
  <si>
    <t>Hotel Essex</t>
  </si>
  <si>
    <t>684 Ellis St</t>
  </si>
  <si>
    <t>2004-025</t>
  </si>
  <si>
    <t>HSA (CY-2017,PBV)</t>
  </si>
  <si>
    <t>Hotel Isabel</t>
  </si>
  <si>
    <t>1091-1099</t>
  </si>
  <si>
    <t>1091-1099 Mission St</t>
  </si>
  <si>
    <t>1996-013</t>
  </si>
  <si>
    <t>Howard Street Apartments</t>
  </si>
  <si>
    <t>1601 Howard St</t>
  </si>
  <si>
    <t>2016-037</t>
  </si>
  <si>
    <t>HPEW - 1068 Palou - RAD SE Cluster (90 Kiska)</t>
  </si>
  <si>
    <t>Palou</t>
  </si>
  <si>
    <t>1068 Palou Ave</t>
  </si>
  <si>
    <t>2013-029</t>
  </si>
  <si>
    <t>Hunters View (Phase 1)</t>
  </si>
  <si>
    <t>Middle Point</t>
  </si>
  <si>
    <t>Rd</t>
  </si>
  <si>
    <t>112 Middle Point Rd</t>
  </si>
  <si>
    <t>2006-021a</t>
  </si>
  <si>
    <t>Hunters View Phase IIA- 7a-7d &amp; 11e-11f</t>
  </si>
  <si>
    <t>2006-021b</t>
  </si>
  <si>
    <t>Hunters View Phase IIB (Block 10)</t>
  </si>
  <si>
    <t>2006-021c</t>
  </si>
  <si>
    <t>International Hotel</t>
  </si>
  <si>
    <t>Kearny</t>
  </si>
  <si>
    <t>848 Kearny St</t>
  </si>
  <si>
    <t>1994-017</t>
  </si>
  <si>
    <t>Iroquois Hotel</t>
  </si>
  <si>
    <t>835 O'Farrell St</t>
  </si>
  <si>
    <t>1994-010</t>
  </si>
  <si>
    <t>Jazzie Collins (53 Colton)</t>
  </si>
  <si>
    <t>1629 Market St</t>
  </si>
  <si>
    <t>2017-027</t>
  </si>
  <si>
    <t>Jelani Family Program</t>
  </si>
  <si>
    <t>Kirkwood</t>
  </si>
  <si>
    <t>1638 Kirkwood Ave</t>
  </si>
  <si>
    <t>1999-023</t>
  </si>
  <si>
    <t>John Burton Advocates for Youth Housing Complex</t>
  </si>
  <si>
    <t>Presidio</t>
  </si>
  <si>
    <t>800 Presidio Ave</t>
  </si>
  <si>
    <t>2010-002</t>
  </si>
  <si>
    <t>HSH (CY)</t>
  </si>
  <si>
    <t>John King Senior Community</t>
  </si>
  <si>
    <t>Raymond</t>
  </si>
  <si>
    <t>500 Raymond Ave</t>
  </si>
  <si>
    <t>1996-009</t>
  </si>
  <si>
    <t>Jordan Apartments</t>
  </si>
  <si>
    <t>820 O'Farrell St</t>
  </si>
  <si>
    <t>2002-017</t>
  </si>
  <si>
    <t>Juan Pifarre Plaza</t>
  </si>
  <si>
    <t>21st</t>
  </si>
  <si>
    <t>3101 21st St</t>
  </si>
  <si>
    <t>1994-003</t>
  </si>
  <si>
    <t>Junipero Serra House</t>
  </si>
  <si>
    <t>Fillmore</t>
  </si>
  <si>
    <t>926 Fillmore St</t>
  </si>
  <si>
    <t>1985-003</t>
  </si>
  <si>
    <t>Kelly Cullen Community</t>
  </si>
  <si>
    <t xml:space="preserve">Golden Gate </t>
  </si>
  <si>
    <t>220 Golden Gate  Ave</t>
  </si>
  <si>
    <t>2006-024</t>
  </si>
  <si>
    <t>Kennedy Towers (JFK Towers)</t>
  </si>
  <si>
    <t>Sacramento</t>
  </si>
  <si>
    <t>2451 Sacramento St</t>
  </si>
  <si>
    <t>2013-037</t>
  </si>
  <si>
    <t>Klimm Apartments</t>
  </si>
  <si>
    <t>460 Ellis St</t>
  </si>
  <si>
    <t>1985-002</t>
  </si>
  <si>
    <t>Knox Hotel</t>
  </si>
  <si>
    <t>241 6th St</t>
  </si>
  <si>
    <t>1990-015</t>
  </si>
  <si>
    <t>Kokoro Assisted Living Facility</t>
  </si>
  <si>
    <t>1881-1899</t>
  </si>
  <si>
    <t>1881-1899 Bush St</t>
  </si>
  <si>
    <t>1999-017</t>
  </si>
  <si>
    <t>La Fenix</t>
  </si>
  <si>
    <t>1950 Mission St</t>
  </si>
  <si>
    <t>2013-046</t>
  </si>
  <si>
    <t>La Playa Apartments</t>
  </si>
  <si>
    <t>La Playa</t>
  </si>
  <si>
    <t>770 La Playa St</t>
  </si>
  <si>
    <t>1997-010</t>
  </si>
  <si>
    <t>Lady Shaw</t>
  </si>
  <si>
    <t>1483 Mason St</t>
  </si>
  <si>
    <t>1988-002</t>
  </si>
  <si>
    <t>Larkin Pine Senior Housing</t>
  </si>
  <si>
    <t>1303 Larkin St</t>
  </si>
  <si>
    <t>1992-008</t>
  </si>
  <si>
    <t>Larkin St Assisted Care Program</t>
  </si>
  <si>
    <t>Hyde</t>
  </si>
  <si>
    <t>129 Hyde St</t>
  </si>
  <si>
    <t>1995-018</t>
  </si>
  <si>
    <t>Lassen Apartments</t>
  </si>
  <si>
    <t>441 Ellis St</t>
  </si>
  <si>
    <t>1980-004</t>
  </si>
  <si>
    <t>Laurel Gardens Apartments</t>
  </si>
  <si>
    <t>1555 Turk St</t>
  </si>
  <si>
    <t>1997-013</t>
  </si>
  <si>
    <t>Leandro Soto Apartments</t>
  </si>
  <si>
    <t>2155 Mission St</t>
  </si>
  <si>
    <t>1989-006</t>
  </si>
  <si>
    <t>Leland Apartments</t>
  </si>
  <si>
    <t>980 Howard St</t>
  </si>
  <si>
    <t>1996-007</t>
  </si>
  <si>
    <t>Leland Polk Senior Community</t>
  </si>
  <si>
    <t>1315 Polk St</t>
  </si>
  <si>
    <t>2001-018</t>
  </si>
  <si>
    <t>Lyric Hotel</t>
  </si>
  <si>
    <t>140 Jones St</t>
  </si>
  <si>
    <t>1995-009</t>
  </si>
  <si>
    <t>Maceo May Apartments</t>
  </si>
  <si>
    <t>Parcel C3.2</t>
  </si>
  <si>
    <t>Treasure Island</t>
  </si>
  <si>
    <t xml:space="preserve">Parcel C3.2 Treasure Island </t>
  </si>
  <si>
    <t>2017-036</t>
  </si>
  <si>
    <t>Madonna Residences</t>
  </si>
  <si>
    <t>350 Golden Gate  Ave</t>
  </si>
  <si>
    <t>2010-022</t>
  </si>
  <si>
    <t>Magdalena Mora House</t>
  </si>
  <si>
    <t>2973 26th St</t>
  </si>
  <si>
    <t>1994-009</t>
  </si>
  <si>
    <t>Maria Alicia Apartments</t>
  </si>
  <si>
    <t>3090 16th St</t>
  </si>
  <si>
    <t>1984-004</t>
  </si>
  <si>
    <t>Maria Manor</t>
  </si>
  <si>
    <t>174 Ellis St</t>
  </si>
  <si>
    <t>1999-019</t>
  </si>
  <si>
    <t>Mariposa Gardens</t>
  </si>
  <si>
    <t>Mariposa</t>
  </si>
  <si>
    <t>2445 Mariposa St</t>
  </si>
  <si>
    <t>1980-005</t>
  </si>
  <si>
    <t>Market Heights</t>
  </si>
  <si>
    <t>Tompkins</t>
  </si>
  <si>
    <t>1000 Tompkins Ave</t>
  </si>
  <si>
    <t>1992-006</t>
  </si>
  <si>
    <t>Marlton Manor</t>
  </si>
  <si>
    <t>240-288</t>
  </si>
  <si>
    <t>240-288 Jones St</t>
  </si>
  <si>
    <t>1999-013</t>
  </si>
  <si>
    <t>Martin Luther King-Marcus Garvey Square Cooperative Apartments</t>
  </si>
  <si>
    <t>1680 Eddy St</t>
  </si>
  <si>
    <t>1969-001</t>
  </si>
  <si>
    <t>1040 Bush St</t>
  </si>
  <si>
    <t>1995-008</t>
  </si>
  <si>
    <t>Mary Helen Rogers Senior Community</t>
  </si>
  <si>
    <t>701-725</t>
  </si>
  <si>
    <t>701-725 Golden Gate  Ave</t>
  </si>
  <si>
    <t>2009-020</t>
  </si>
  <si>
    <t>McAllister Street Co-ops</t>
  </si>
  <si>
    <t>1840 McAllister St</t>
  </si>
  <si>
    <t>2001-021</t>
  </si>
  <si>
    <t>Mercy Family Plaza</t>
  </si>
  <si>
    <t>1509 Hayes St</t>
  </si>
  <si>
    <t>1988-001</t>
  </si>
  <si>
    <t>Merry Go Round House - Small Sites</t>
  </si>
  <si>
    <t>2976 23rd St</t>
  </si>
  <si>
    <t>2015-023</t>
  </si>
  <si>
    <t>Midori Hotel</t>
  </si>
  <si>
    <t>240 Hyde St</t>
  </si>
  <si>
    <t>1989-010</t>
  </si>
  <si>
    <t>Minna Park Family Housing</t>
  </si>
  <si>
    <t>529-539</t>
  </si>
  <si>
    <t>529-539 Minna St</t>
  </si>
  <si>
    <t>1995-017</t>
  </si>
  <si>
    <t>Mission Bay South Block 9</t>
  </si>
  <si>
    <t>China Basin</t>
  </si>
  <si>
    <t>410 China Basin St</t>
  </si>
  <si>
    <t>2016-085</t>
  </si>
  <si>
    <t>HSH-CY (2022)</t>
  </si>
  <si>
    <t>Mission Creek Senior Community</t>
  </si>
  <si>
    <t>Berry</t>
  </si>
  <si>
    <t>225 Berry St</t>
  </si>
  <si>
    <t>2002-019</t>
  </si>
  <si>
    <t>DPH (CY-RRP)</t>
  </si>
  <si>
    <t>Mission Dolores - Mission/Castro RAD Cluster 6</t>
  </si>
  <si>
    <t>1855 15th St</t>
  </si>
  <si>
    <t>2013-044</t>
  </si>
  <si>
    <t>Monsignor Lyne Community</t>
  </si>
  <si>
    <t>Diamond</t>
  </si>
  <si>
    <t>118 Diamond St</t>
  </si>
  <si>
    <t>1988-007</t>
  </si>
  <si>
    <t>Monterey Boulevard Apartments</t>
  </si>
  <si>
    <t>Monterey</t>
  </si>
  <si>
    <t>Blvd</t>
  </si>
  <si>
    <t>403 Monterey Blvd</t>
  </si>
  <si>
    <t>1995-016</t>
  </si>
  <si>
    <t>HSH (CY-2018)</t>
  </si>
  <si>
    <t>Mosaica Family Apartments</t>
  </si>
  <si>
    <t>680 Florida St</t>
  </si>
  <si>
    <t>2002-021</t>
  </si>
  <si>
    <t>HSA (CY-2017)</t>
  </si>
  <si>
    <t>Mosaica Senior Apartments</t>
  </si>
  <si>
    <t>Alabama</t>
  </si>
  <si>
    <t>655 Alabama St</t>
  </si>
  <si>
    <t>2005-033</t>
  </si>
  <si>
    <t>Moultrie House</t>
  </si>
  <si>
    <t>Moultrie</t>
  </si>
  <si>
    <t>374 Moultrie St</t>
  </si>
  <si>
    <t>1991-005</t>
  </si>
  <si>
    <t>Namiki Apartments</t>
  </si>
  <si>
    <t>1776 Sutter St</t>
  </si>
  <si>
    <t>2000-012</t>
  </si>
  <si>
    <t>Natalie Gubb Commons - TB-B7</t>
  </si>
  <si>
    <t>Beale</t>
  </si>
  <si>
    <t>222 Beale St</t>
  </si>
  <si>
    <t>2012-018</t>
  </si>
  <si>
    <t>Natoma Family Apartments</t>
  </si>
  <si>
    <t>474 Natoma St</t>
  </si>
  <si>
    <t>2007-002</t>
  </si>
  <si>
    <t>North Beach Place</t>
  </si>
  <si>
    <t>455 Bay St</t>
  </si>
  <si>
    <t>2001-017</t>
  </si>
  <si>
    <t>Notre Dame Apartments</t>
  </si>
  <si>
    <t xml:space="preserve">1590 Broadway </t>
  </si>
  <si>
    <t>1999-018</t>
  </si>
  <si>
    <t>Notre Dame Plaza</t>
  </si>
  <si>
    <t>347 Dolores St</t>
  </si>
  <si>
    <t>1995-011</t>
  </si>
  <si>
    <t>Ocean Beach Apartments</t>
  </si>
  <si>
    <t>720-740</t>
  </si>
  <si>
    <t xml:space="preserve">La Playa </t>
  </si>
  <si>
    <t>720-740 La Playa  St</t>
  </si>
  <si>
    <t>2000-013</t>
  </si>
  <si>
    <t>Octavia Court</t>
  </si>
  <si>
    <t>Octavia</t>
  </si>
  <si>
    <t>261 Octavia St</t>
  </si>
  <si>
    <t>2007-020</t>
  </si>
  <si>
    <t>Odyssey House</t>
  </si>
  <si>
    <t>484 Oak St</t>
  </si>
  <si>
    <t>1990-018</t>
  </si>
  <si>
    <t>O'Farrell Towers</t>
  </si>
  <si>
    <t>477 O'Farrell St</t>
  </si>
  <si>
    <t>2014-007</t>
  </si>
  <si>
    <t>Pacific Pointe</t>
  </si>
  <si>
    <t>Friedell</t>
  </si>
  <si>
    <t>350 Friedell St</t>
  </si>
  <si>
    <t>2012-009</t>
  </si>
  <si>
    <t>Padre Apartments</t>
  </si>
  <si>
    <t>241 Jones St</t>
  </si>
  <si>
    <t>2002-018</t>
  </si>
  <si>
    <t>Padre Palou Community</t>
  </si>
  <si>
    <t>3400-3402</t>
  </si>
  <si>
    <t>3400-3402 16th St</t>
  </si>
  <si>
    <t>1990-017</t>
  </si>
  <si>
    <t>Parkview Terraces</t>
  </si>
  <si>
    <t>871 Turk St</t>
  </si>
  <si>
    <t>2004-034</t>
  </si>
  <si>
    <t>HSH-CY</t>
  </si>
  <si>
    <t>Peter Claver Community</t>
  </si>
  <si>
    <t>1340 Golden Gate  Ave</t>
  </si>
  <si>
    <t>1993-003</t>
  </si>
  <si>
    <t>Pierce Street Apartments</t>
  </si>
  <si>
    <t>Pierce</t>
  </si>
  <si>
    <t>220 Pierce St</t>
  </si>
  <si>
    <t>2000-008</t>
  </si>
  <si>
    <t>Pigeon Palace</t>
  </si>
  <si>
    <t>2840-2848</t>
  </si>
  <si>
    <t>2840-2848 Folsom St</t>
  </si>
  <si>
    <t>2015-012</t>
  </si>
  <si>
    <t>Ping Yuen</t>
  </si>
  <si>
    <t>655, 711-795 and 895</t>
  </si>
  <si>
    <t>655, 711-795 and 895 Pacific Ave</t>
  </si>
  <si>
    <t>2013-048</t>
  </si>
  <si>
    <t>Ping Yuen North</t>
  </si>
  <si>
    <t>838 Pacific Ave</t>
  </si>
  <si>
    <t>2013-045</t>
  </si>
  <si>
    <t>Plaza Apartments</t>
  </si>
  <si>
    <t>988-992</t>
  </si>
  <si>
    <t>988-992 Howard St</t>
  </si>
  <si>
    <t>2002-022</t>
  </si>
  <si>
    <t>Plaza del Sol</t>
  </si>
  <si>
    <t>440 Valencia St</t>
  </si>
  <si>
    <t>1989-008</t>
  </si>
  <si>
    <t>Plaza Ramona Apartments</t>
  </si>
  <si>
    <t>250 McAllister St</t>
  </si>
  <si>
    <t>1993-008</t>
  </si>
  <si>
    <t>Positive Match</t>
  </si>
  <si>
    <t>1652 Eddy St</t>
  </si>
  <si>
    <t>1997-015</t>
  </si>
  <si>
    <t>Presentation Senior Community</t>
  </si>
  <si>
    <t>301 Ellis St</t>
  </si>
  <si>
    <t>1996-012</t>
  </si>
  <si>
    <t>Progress Apartments</t>
  </si>
  <si>
    <t xml:space="preserve">South Van Ness </t>
  </si>
  <si>
    <t>1272 South Van Ness  Ave</t>
  </si>
  <si>
    <t>1989-011</t>
  </si>
  <si>
    <t>Providence Senior Housing</t>
  </si>
  <si>
    <t>4601 3rd St</t>
  </si>
  <si>
    <t>1999-020</t>
  </si>
  <si>
    <t>Railton Place</t>
  </si>
  <si>
    <t>230-242</t>
  </si>
  <si>
    <t>230-242 Turk St</t>
  </si>
  <si>
    <t>2018-039</t>
  </si>
  <si>
    <t>HSH (CY 2018)</t>
  </si>
  <si>
    <t>Rene Cazenave Apts (Transbay Block 11A)</t>
  </si>
  <si>
    <t>Essex</t>
  </si>
  <si>
    <t>25 Essex St</t>
  </si>
  <si>
    <t>2007-004</t>
  </si>
  <si>
    <t>Rich Sorro Commons</t>
  </si>
  <si>
    <t>150 Berry St</t>
  </si>
  <si>
    <t>1999-012</t>
  </si>
  <si>
    <t>Richard M. Cohen Residence</t>
  </si>
  <si>
    <t>220 Dolores St</t>
  </si>
  <si>
    <t>1990-005</t>
  </si>
  <si>
    <t>Richardson Apartments (Parcel G)</t>
  </si>
  <si>
    <t>365 Fulton St</t>
  </si>
  <si>
    <t>2006-025</t>
  </si>
  <si>
    <t>HSH (CY-PBV-2021)</t>
  </si>
  <si>
    <t>Robert B. Pitts (RAD)</t>
  </si>
  <si>
    <t>1150 Scott St</t>
  </si>
  <si>
    <t>2013-031</t>
  </si>
  <si>
    <t>Rosa Parks Apartments (RAD)</t>
  </si>
  <si>
    <t>1251 Turk St</t>
  </si>
  <si>
    <t>2013-036</t>
  </si>
  <si>
    <t>SafeHouse</t>
  </si>
  <si>
    <t>1989-007</t>
  </si>
  <si>
    <t>San Cristina</t>
  </si>
  <si>
    <t>1000 Market St</t>
  </si>
  <si>
    <t>1990-001</t>
  </si>
  <si>
    <t>Senator Residence</t>
  </si>
  <si>
    <t>519 Ellis St</t>
  </si>
  <si>
    <t>1990-009</t>
  </si>
  <si>
    <t>SFHA Scattered Sites</t>
  </si>
  <si>
    <t>Noriega</t>
  </si>
  <si>
    <t>4101 Noriega St</t>
  </si>
  <si>
    <t>2018-052P</t>
  </si>
  <si>
    <t>Sierra Madre</t>
  </si>
  <si>
    <t>421 Leavenworth St</t>
  </si>
  <si>
    <t>1982-007</t>
  </si>
  <si>
    <t>Sister Lillian Murphy Apartments</t>
  </si>
  <si>
    <t>691 China Basin St</t>
  </si>
  <si>
    <t>2016-074</t>
  </si>
  <si>
    <t>SOMA Family Apts (8th &amp; Howard)</t>
  </si>
  <si>
    <t>1166 Howard St</t>
  </si>
  <si>
    <t>1999-022</t>
  </si>
  <si>
    <t>SOMA Studios</t>
  </si>
  <si>
    <t>1188 Howard St</t>
  </si>
  <si>
    <t>1998-020</t>
  </si>
  <si>
    <t>South Park Scattered Sites</t>
  </si>
  <si>
    <t>22, 102, 106</t>
  </si>
  <si>
    <t>South Park</t>
  </si>
  <si>
    <t>22, 102, 106 South Park St</t>
  </si>
  <si>
    <t>1981-001P</t>
  </si>
  <si>
    <t>St. Claire Residence</t>
  </si>
  <si>
    <t>585 Geary St</t>
  </si>
  <si>
    <t>1984-006</t>
  </si>
  <si>
    <t>St. Joseph's Family Shelter</t>
  </si>
  <si>
    <t>899 Guerrero St</t>
  </si>
  <si>
    <t>1989-013</t>
  </si>
  <si>
    <t>St. Olga's Home</t>
  </si>
  <si>
    <t>Collins</t>
  </si>
  <si>
    <t>275 Collins St</t>
  </si>
  <si>
    <t>1991-004</t>
  </si>
  <si>
    <t>St. Peter's Place</t>
  </si>
  <si>
    <t>29th</t>
  </si>
  <si>
    <t>420 29th Ave</t>
  </si>
  <si>
    <t>2007-017</t>
  </si>
  <si>
    <t>Sunnydale HOPE SF Parcel Q</t>
  </si>
  <si>
    <t>Avenue</t>
  </si>
  <si>
    <t>1477 Sunnydale Avenue</t>
  </si>
  <si>
    <t>2015-033b</t>
  </si>
  <si>
    <t>Swiss American Hotel</t>
  </si>
  <si>
    <t xml:space="preserve">534 Broadway </t>
  </si>
  <si>
    <t>1982-009</t>
  </si>
  <si>
    <t>Swords to Plowshares (De Montfort)</t>
  </si>
  <si>
    <t>27/42</t>
  </si>
  <si>
    <t>De Montfort</t>
  </si>
  <si>
    <t>27/42 De Montfort Ave</t>
  </si>
  <si>
    <t>1992-009</t>
  </si>
  <si>
    <t>Tahanan</t>
  </si>
  <si>
    <t>833 Bryant St</t>
  </si>
  <si>
    <t>2019-022</t>
  </si>
  <si>
    <t>Tenderloin Family Housing</t>
  </si>
  <si>
    <t>201 Turk St</t>
  </si>
  <si>
    <t>2011-006</t>
  </si>
  <si>
    <t>Tennessee Street Housing Corporation</t>
  </si>
  <si>
    <t>Tennessee</t>
  </si>
  <si>
    <t>712 Tennessee St</t>
  </si>
  <si>
    <t>1980-007</t>
  </si>
  <si>
    <t>The Arc Apartments</t>
  </si>
  <si>
    <t>416 Bay St</t>
  </si>
  <si>
    <t>1996-010</t>
  </si>
  <si>
    <t>The Coronet</t>
  </si>
  <si>
    <t>3595 Geary Blvd</t>
  </si>
  <si>
    <t>2002-020</t>
  </si>
  <si>
    <t>DPH (CY-2018-RRP)</t>
  </si>
  <si>
    <t>The Dudley Apartments</t>
  </si>
  <si>
    <t>172-180</t>
  </si>
  <si>
    <t>172-180 6th St</t>
  </si>
  <si>
    <t>2001-015</t>
  </si>
  <si>
    <t>The Nathan Building</t>
  </si>
  <si>
    <t>340 Eddy St</t>
  </si>
  <si>
    <t>1980-002</t>
  </si>
  <si>
    <t>The Openhouse Community at 55 Laguna (Richardson Hall)</t>
  </si>
  <si>
    <t>55 Laguna St</t>
  </si>
  <si>
    <t>2008-005</t>
  </si>
  <si>
    <t>The Rose</t>
  </si>
  <si>
    <t>125 6th St</t>
  </si>
  <si>
    <t>1994-013</t>
  </si>
  <si>
    <t>Throughline Apartments</t>
  </si>
  <si>
    <t xml:space="preserve">777 Broadway </t>
  </si>
  <si>
    <t>1980-001P</t>
  </si>
  <si>
    <t>TIHDI: 1445 Chinook</t>
  </si>
  <si>
    <t>1445 Chinook Ct</t>
  </si>
  <si>
    <t>1998-018</t>
  </si>
  <si>
    <t>TIHDI: CHP Villages</t>
  </si>
  <si>
    <t>Avenue of the Palms</t>
  </si>
  <si>
    <t xml:space="preserve">410 Avenue of the Palms </t>
  </si>
  <si>
    <t>2001-013</t>
  </si>
  <si>
    <t>TIHDI: Female Offender Treatment and Education Program</t>
  </si>
  <si>
    <t>1440 Chinook Ct</t>
  </si>
  <si>
    <t>1998-017</t>
  </si>
  <si>
    <t>TIHDI: Island Bay Homes</t>
  </si>
  <si>
    <t>Flounder</t>
  </si>
  <si>
    <t>1411 Flounder Ct</t>
  </si>
  <si>
    <t>1999-021</t>
  </si>
  <si>
    <t>HSA (FY-perm,PBV)</t>
  </si>
  <si>
    <t>TIHDI: TISH Phases 1 &amp; 2</t>
  </si>
  <si>
    <t>Sturgeon</t>
  </si>
  <si>
    <t>1403 Sturgeon St</t>
  </si>
  <si>
    <t>1998-016</t>
  </si>
  <si>
    <t>Transbay 8 Affordable Housing</t>
  </si>
  <si>
    <t>Fremont</t>
  </si>
  <si>
    <t>250 Fremont St</t>
  </si>
  <si>
    <t>2013-051</t>
  </si>
  <si>
    <t>Transbay Block 6 (aka 280 Beale)</t>
  </si>
  <si>
    <t>280 Beale St</t>
  </si>
  <si>
    <t>2011-001</t>
  </si>
  <si>
    <t>Turk &amp; Eddy Apartments</t>
  </si>
  <si>
    <t>249 Eddy St</t>
  </si>
  <si>
    <t>2008-036</t>
  </si>
  <si>
    <t>Valencia Gardens</t>
  </si>
  <si>
    <t>340-370</t>
  </si>
  <si>
    <t>340-370 Valencia St</t>
  </si>
  <si>
    <t>2003-030</t>
  </si>
  <si>
    <t>Vera Haile Senior Housing</t>
  </si>
  <si>
    <t>129 Golden Gate  Ave</t>
  </si>
  <si>
    <t>2008-003</t>
  </si>
  <si>
    <t>DPH (CY-2018)</t>
  </si>
  <si>
    <t>Veterans Academy</t>
  </si>
  <si>
    <t>Girard</t>
  </si>
  <si>
    <t>1030 Girard Rd</t>
  </si>
  <si>
    <t>1998-008</t>
  </si>
  <si>
    <t>Veterans Commons</t>
  </si>
  <si>
    <t>Otis</t>
  </si>
  <si>
    <t>150 Otis St</t>
  </si>
  <si>
    <t>2008-033</t>
  </si>
  <si>
    <t>Walden Adolescent</t>
  </si>
  <si>
    <t>214 Haight St</t>
  </si>
  <si>
    <t>1995-010</t>
  </si>
  <si>
    <t>Washburn Hotel</t>
  </si>
  <si>
    <t>38-42</t>
  </si>
  <si>
    <t>Washburn</t>
  </si>
  <si>
    <t>38-42 Washburn St</t>
  </si>
  <si>
    <t>2016-038</t>
  </si>
  <si>
    <t>Webster Apartments</t>
  </si>
  <si>
    <t>650 Webster St</t>
  </si>
  <si>
    <t>1991-008</t>
  </si>
  <si>
    <t>West Hotel</t>
  </si>
  <si>
    <t>141 Eddy St</t>
  </si>
  <si>
    <t>2002-016</t>
  </si>
  <si>
    <t>Westbrook Apartments</t>
  </si>
  <si>
    <t>Harbor</t>
  </si>
  <si>
    <t>40 Harbor Rd</t>
  </si>
  <si>
    <t>2013-040</t>
  </si>
  <si>
    <t>Westbrook Plaza</t>
  </si>
  <si>
    <t>227-255</t>
  </si>
  <si>
    <t>227-255 7th St</t>
  </si>
  <si>
    <t>2002-023</t>
  </si>
  <si>
    <t>Westside Courts Public Housing</t>
  </si>
  <si>
    <t>2501 Sutter St</t>
  </si>
  <si>
    <t>2013-041</t>
  </si>
  <si>
    <t>William Penn Hotel</t>
  </si>
  <si>
    <t>160 Eddy St</t>
  </si>
  <si>
    <t>1990-003</t>
  </si>
  <si>
    <t>Willie B. Kennedy Senior (Rosa Parks II) Housing</t>
  </si>
  <si>
    <t>1239 Turk St</t>
  </si>
  <si>
    <t>2007-005</t>
  </si>
  <si>
    <t>Women's Hope</t>
  </si>
  <si>
    <t>2261 Bryant St</t>
  </si>
  <si>
    <t>1984-001</t>
  </si>
  <si>
    <t>Woolf House III</t>
  </si>
  <si>
    <t>240 4th St</t>
  </si>
  <si>
    <t>1982-003</t>
  </si>
  <si>
    <t>Woolsey Apartments</t>
  </si>
  <si>
    <t>Woolsey</t>
  </si>
  <si>
    <t>195 Woolsey St</t>
  </si>
  <si>
    <t>1993-006</t>
  </si>
  <si>
    <t>Yosemite Apartments</t>
  </si>
  <si>
    <t>480 Eddy St</t>
  </si>
  <si>
    <t>1982-008</t>
  </si>
  <si>
    <t>Zygmunt Arendt House</t>
  </si>
  <si>
    <t>Broderick</t>
  </si>
  <si>
    <t>850 Broderick St</t>
  </si>
  <si>
    <t>2006-022</t>
  </si>
  <si>
    <r>
      <rPr>
        <b/>
        <sz val="11"/>
        <color theme="1"/>
        <rFont val="Calibri"/>
        <family val="2"/>
        <scheme val="minor"/>
      </rPr>
      <t xml:space="preserve">Donor Projects. </t>
    </r>
    <r>
      <rPr>
        <sz val="11"/>
        <color theme="1"/>
        <rFont val="Calibri"/>
        <family val="2"/>
        <scheme val="minor"/>
      </rPr>
      <t xml:space="preserve">Select the Donor Projects and for each Donor Project indicate "Yes/No" </t>
    </r>
    <r>
      <rPr>
        <sz val="11"/>
        <color theme="1"/>
        <rFont val="Calibri"/>
        <family val="2"/>
        <scheme val="minor"/>
      </rPr>
      <t>if it is within the 15-year tax credit</t>
    </r>
  </si>
  <si>
    <t>compliance period, HCD funded, has a hard debt lender, or has a ground lease with MOHCD.</t>
  </si>
  <si>
    <r>
      <rPr>
        <b/>
        <sz val="11"/>
        <color theme="1"/>
        <rFont val="Calibri"/>
        <family val="2"/>
        <scheme val="minor"/>
      </rPr>
      <t xml:space="preserve">Deficit Project. </t>
    </r>
    <r>
      <rPr>
        <sz val="11"/>
        <color theme="1"/>
        <rFont val="Calibri"/>
        <family val="2"/>
        <scheme val="minor"/>
      </rPr>
      <t xml:space="preserve">Select the Deficit Projects and for each Deficit Project indicate "Yes/No" if it is within the 15-year tax credit </t>
    </r>
  </si>
  <si>
    <r>
      <t xml:space="preserve">Amount of Ground Lease Base Rent proposed to be deferred in the </t>
    </r>
    <r>
      <rPr>
        <b/>
        <sz val="11"/>
        <color theme="1"/>
        <rFont val="Calibri"/>
        <family val="2"/>
        <scheme val="minor"/>
      </rPr>
      <t xml:space="preserve">next </t>
    </r>
    <r>
      <rPr>
        <sz val="11"/>
        <color theme="1"/>
        <rFont val="Calibri"/>
        <family val="2"/>
        <scheme val="minor"/>
      </rPr>
      <t xml:space="preserve">AMR. (On the Next AMR, reflect the proposed deferral if approved by MOHCD. If the Application Year = 2024, Next AMR = 2024 AMR): </t>
    </r>
  </si>
  <si>
    <t>Amount of Operating Reserve shared with Deficit Project(s):</t>
  </si>
  <si>
    <t>Amount to be Replenished in:</t>
  </si>
  <si>
    <t>Total Replenishment Plan:</t>
  </si>
  <si>
    <t xml:space="preserve">Total Replishment Plan LESS Operating Reserve Shared: </t>
  </si>
  <si>
    <t xml:space="preserve">MOHCD Checklist </t>
  </si>
  <si>
    <t>San Francisco Housing Development Corporation</t>
  </si>
  <si>
    <t>Conard House</t>
  </si>
  <si>
    <t>(sponsor list updated 4/11/24)</t>
  </si>
  <si>
    <t xml:space="preserve">Note: For Donor Projects - operating reserve shared with Deficit Project(s) should be reflected in the next year's AMR as an annual withdraw from the operating reserve (Fiscal Tab, Cell D184). </t>
  </si>
  <si>
    <t xml:space="preserve">In the chart below, indicate the amount from the Donor Project Resources intended to be deposited into each Deficit Project Operating Account/Operating Reserve account. Sources of funds </t>
  </si>
  <si>
    <t xml:space="preserve">pull from the Donor Project Tab. In the Notes box, if Donor Project will provide resources to more than one Deficit Project, indicate the amount by source that will be deposited into each </t>
  </si>
  <si>
    <t xml:space="preserve">Deficit Project. Evidence of deposit in the amounts indicated must be provided after MOHCD's approval of the waiver request and is required for eligibility of subsequent extension requests.  </t>
  </si>
  <si>
    <t>Sources and Uses Check:</t>
  </si>
  <si>
    <t xml:space="preserve">Owner Distribution Check: </t>
  </si>
  <si>
    <t xml:space="preserve">Sponsor may retain no more than 1/3 of residual receipts as an Owner Distribution. Enter proposed amount in row 26 below. </t>
  </si>
  <si>
    <t xml:space="preserve">Note: For Deficit Projects - Funds from a Donor Project(s) must be reflected in Next Year's AMR. </t>
  </si>
  <si>
    <t>Name the Receiver Project(s) that will have reduced capital repairs due to funds redirected to a Deficit Project(s).</t>
  </si>
  <si>
    <t>Sponsor Organizaitonal Audit for the Lastest Reporting Year (If Application Year = 2024, Latest Reporting Year = 2023) Organizational Audit may be submitted within 2 months after the Latest AMR deadline.</t>
  </si>
  <si>
    <t>Latest Year AMRs for all Donor Properties</t>
  </si>
  <si>
    <t>RW_ExcessProceeds_DonorProjectName</t>
  </si>
  <si>
    <t>Detailed accounting of remaining Excess Proceeds, including the latest disbursement tracking sheet, and description of what capital repairs will not be completed due to reallocation to Deficit Project operations</t>
  </si>
  <si>
    <t>Reinvestment Waiver-Excess Proceeds</t>
  </si>
  <si>
    <t>Gap Financing-Excess Proceeds</t>
  </si>
  <si>
    <t>GF_ExcessProceeds_DonorProjectName</t>
  </si>
  <si>
    <t xml:space="preserve">Cost certification reflecting excess proceeds amount. </t>
  </si>
  <si>
    <t>SUBMISSION CHECKLIST</t>
  </si>
  <si>
    <t>General</t>
  </si>
  <si>
    <t xml:space="preserve">Note: Evidence of all MOHCD-approved amounts to Deficit Projects must be provided before December 31st of each Application Year. </t>
  </si>
  <si>
    <t>I have reviewed the Submission Checklist and have named my documents according to the instructions.</t>
  </si>
  <si>
    <t>Owner or Authorized Agent Name</t>
  </si>
  <si>
    <t>Owner or Authorized Agent Signature</t>
  </si>
  <si>
    <t>Owner or Authorized Agent Title</t>
  </si>
  <si>
    <t>I wil title the submission email: "Reporting Year - Sponsor Name Portfolio Stabilization Waiver Request"</t>
  </si>
  <si>
    <t>INSTRUCTIONS</t>
  </si>
  <si>
    <t xml:space="preserve">This workbook includes 6 tabs: Instructions, Portfolio, Donor Project, Financing Plan, Deficit Project, Submission Checklist. </t>
  </si>
  <si>
    <t>You must complete all tabs and submit all documentation related to each waiver requested as noted in the Submission Checklist.</t>
  </si>
  <si>
    <t>Worksheets</t>
  </si>
  <si>
    <t>Instructions</t>
  </si>
  <si>
    <t>Provides overall instructions for applying for waiver request under the Post-COVID Portfolio Stabilization Policy.</t>
  </si>
  <si>
    <t>Portfolio</t>
  </si>
  <si>
    <t xml:space="preserve">Use this worksheet to provide information about Donor and Deficit Projects included in the waiver request </t>
  </si>
  <si>
    <t xml:space="preserve">for the Application Year. </t>
  </si>
  <si>
    <t xml:space="preserve">If applicable, provide information about Any projects taking an above the line asset management fee. </t>
  </si>
  <si>
    <t>Donor Project</t>
  </si>
  <si>
    <t xml:space="preserve">This worksheet summarizes the resources from each Donor Project(s) proposed. </t>
  </si>
  <si>
    <t xml:space="preserve">This worksheet summarizes the sources of funds from the Donor Project(s) and uses by Deficit Project(s). </t>
  </si>
  <si>
    <t>Deficit Project</t>
  </si>
  <si>
    <t xml:space="preserve">For Donor Projects that are providing resources from the Operating Reserve, provide details about how the </t>
  </si>
  <si>
    <t xml:space="preserve">Operating Reserve will be replenished over the next three years. </t>
  </si>
  <si>
    <t>Describe the measures to be taken to increase revenue and decrease expenses at the Deficit Project(s).</t>
  </si>
  <si>
    <t xml:space="preserve">Submission Checklist </t>
  </si>
  <si>
    <t xml:space="preserve">Review and complete the Submission Checklist to indicate the documentation included in the waiver request. </t>
  </si>
  <si>
    <t xml:space="preserve">The Owner or Authorized Agent must sign the certification.  </t>
  </si>
  <si>
    <t>2. Submission</t>
  </si>
  <si>
    <r>
      <t xml:space="preserve">I will submit all required documents to: </t>
    </r>
    <r>
      <rPr>
        <u/>
        <sz val="11"/>
        <color theme="1"/>
        <rFont val="Calibri"/>
        <family val="2"/>
        <scheme val="minor"/>
      </rPr>
      <t>moh.amr@sfgov.org</t>
    </r>
    <r>
      <rPr>
        <sz val="11"/>
        <color theme="1"/>
        <rFont val="Calibri"/>
        <family val="2"/>
        <scheme val="minor"/>
      </rPr>
      <t xml:space="preserve">.  </t>
    </r>
  </si>
  <si>
    <t>For example: 2023 - MOHCD Development Corp Portfolio Stabilization Waiver Request</t>
  </si>
  <si>
    <r>
      <t xml:space="preserve">a) Submit this completed Waiver Request Workbook, and all required documents noted in the Submission Checklist to: </t>
    </r>
    <r>
      <rPr>
        <u/>
        <sz val="11"/>
        <color theme="1"/>
        <rFont val="Calibri"/>
        <family val="2"/>
        <scheme val="minor"/>
      </rPr>
      <t>moh.amr@sfgov.org</t>
    </r>
    <r>
      <rPr>
        <sz val="11"/>
        <color theme="1"/>
        <rFont val="Calibri"/>
        <family val="2"/>
        <scheme val="minor"/>
      </rPr>
      <t xml:space="preserve">.  </t>
    </r>
  </si>
  <si>
    <t>b) Title the submission email: "Reporting Year - Sponsor Name Portfolio Stabilization Waiver Request"</t>
  </si>
  <si>
    <t>All Deficit and Donor Projects have City financing from MOHCD or OCII and be currently monitored by MOHCD.</t>
  </si>
  <si>
    <t xml:space="preserve">All Deficit and Donor Projects are located in San Francisco. </t>
  </si>
  <si>
    <t xml:space="preserve">Note: Deficit Project must have a Operating Deficit in the Latest AMR Reporting Year, defined as Project Expenses, </t>
  </si>
  <si>
    <t xml:space="preserve">including payment of hard debt service and reserve deposits exceed Project Income in a calendar year. </t>
  </si>
  <si>
    <t xml:space="preserve">2. Complete the Waiver Request Workbook. </t>
  </si>
  <si>
    <t xml:space="preserve">If Sponsor is eligible, complete this workbook to submit a waiver request under the Mayor's Office of Housing and Community </t>
  </si>
  <si>
    <t xml:space="preserve">Development's (MOHCD) Post-COVID Portfolio Stabilization Policy. </t>
  </si>
  <si>
    <t>1. Determine eligibility.</t>
  </si>
  <si>
    <t xml:space="preserve">Note: Deadline for the waiver request is by the AMR deadline. </t>
  </si>
  <si>
    <t xml:space="preserve">This Post-COVID Portfolio Stabilization Policy is effective for a 3-year Annual Monitoring Report period. </t>
  </si>
  <si>
    <t xml:space="preserve">For Calendar Year reporting projects, waiver requests will be accepted for the 2023, 2024 and 2025 AMR reporting periods.  </t>
  </si>
  <si>
    <t xml:space="preserve">For Fiscal Year reporting projects, waiver requests will be accepted for the 2024, 2025 and 2026 AMR reporting period. </t>
  </si>
  <si>
    <t>This Policy will sunset upon completion of AMR reviews noted above, unless approved for an extension by the Loan Committee.</t>
  </si>
  <si>
    <t>Cells with yellow highlighting indicates data entry fields. Always select from drop down menu when available. Grey cells auto-populate.</t>
  </si>
  <si>
    <t xml:space="preserve">b) Deficit and Donor Projects are located in San Francisco. </t>
  </si>
  <si>
    <t xml:space="preserve">c) Deficit and Donor Projects have received City financing from MOHCD or OCII and are currently monitored by MOHCD. </t>
  </si>
  <si>
    <t xml:space="preserve">d) Deficit Project must show operating deficit for year in which it is included in waiver request. </t>
  </si>
  <si>
    <t>Donor Property Owner Distribution (enter amount in Fiscal Tab, Cell J171 of Donor Project's Latest AMR)</t>
  </si>
  <si>
    <t>Base Ground Lease Rent*</t>
  </si>
  <si>
    <t>*Base Ground Lease Rent proposed to be deferred in the Next AMR Year. If Application Year = 2024, Next AMR = 2024 AMR.</t>
  </si>
  <si>
    <t>To be submitted</t>
  </si>
  <si>
    <t xml:space="preserve">MOHCD Use HIDE!!! </t>
  </si>
  <si>
    <t>Latest Year AMRs for all Deficit Properties</t>
  </si>
  <si>
    <t>Completeness Tracker</t>
  </si>
  <si>
    <t xml:space="preserve">Submission checklist is provided, no Orange cells under "Completeness Tracker" AND Certification is completed. </t>
  </si>
  <si>
    <t xml:space="preserve">Confirm in AMdb that Sponsor's AMRs were all submitted ontime. </t>
  </si>
  <si>
    <t>Sponsor:</t>
  </si>
  <si>
    <t>Application Year:</t>
  </si>
  <si>
    <t>Before Starting</t>
  </si>
  <si>
    <t>Review</t>
  </si>
  <si>
    <t>MOHCD Recommended Amount:</t>
  </si>
  <si>
    <t>Surplus Cash Amount from Latest AMR (Fiscal Tab, Cell J140, or N140 for LOSP projects):</t>
  </si>
  <si>
    <t>Residual Receipts from Latest AMR (Fiscal Tab, Cell J158, or N158 for LOSP projects):</t>
  </si>
  <si>
    <t>Amount of Donor Project Operating Reserve proposed to be shared with Deficit Project(s). (On Next AMR, reflect as OR withdrawal Fiscal Tab, Cell D184 for Donor Project</t>
  </si>
  <si>
    <t>Above the Line AM Fee</t>
  </si>
  <si>
    <t>MOHCD Recommded Amount (suggest a different amount if amount exceeds our fee policy, or project cannot support the fee amount suggested):</t>
  </si>
  <si>
    <t>1. On Fiscal Tab of Latest AMR and confirm numbers match</t>
  </si>
  <si>
    <t xml:space="preserve">Amount of Ground Lease Residual Rent proposed to be deferred (On the Latest AMR, reflect the amount to be paid (do not enter the deferred amount). For example, if no residual rent is proposed to be paid, enter 0 in Fiscal Tab, Cell J161. If the Application Year = 2024, Latest AMR = 2023 AMR): </t>
  </si>
  <si>
    <t>1. On Fiscal Tab of Latest AMR, confirm amount entered is amount to be paid</t>
  </si>
  <si>
    <t>2/3 of Residual Receipts (This is the MAXIMUM amount Sponsor may retain for this reporting year. Please enter this amount into the Latest AMR (Fiscal Tab, Cells J171:J172, or J172 and N171 for LOSP projects))</t>
  </si>
  <si>
    <t>3. On Fiscal Tab of Latest AMR, confirm amount for Donor Projects (J172) is AT LEAST 1/3 of Residual Receipts</t>
  </si>
  <si>
    <t xml:space="preserve">1. On Fiscal Tab of Latest AMR, confirm amount to MOHCD (J160:J161) is AT LEAST 1/3 of Residual Receipts. Amount to MOHCD is calculated in "Donor Project" tab, row 30.  </t>
  </si>
  <si>
    <t>2. On Fiscal Tab of Latest AMR, confirm amount as Owner Distribution (J171) is NO MORE THAN 1/3 of Residual Receipts. Amount to Owner Distribution is calculated in "Financing Plan" tab, row 27.</t>
  </si>
  <si>
    <t>MOHCD Recommended Deferred Amount:</t>
  </si>
  <si>
    <t>AM Confirmation</t>
  </si>
  <si>
    <t>Confirmed</t>
  </si>
  <si>
    <t>MOHCD Recommended Amount to MOHCD:</t>
  </si>
  <si>
    <t>MOHCD Recommended Amount to Owner Distribution:</t>
  </si>
  <si>
    <t>MOHCD Recommended Amount to Donor Projects:</t>
  </si>
  <si>
    <t>Check sufficient documentation of what will not be completed under approved Reinvestment Waiver, and additional submission requirements</t>
  </si>
  <si>
    <t>Check sufficient documentation of Cost Certification, and additional submission requirements</t>
  </si>
  <si>
    <t>Deposits confirmed in Operating Account or Operating Reserve Account</t>
  </si>
  <si>
    <t>Actions completed</t>
  </si>
  <si>
    <t>As applicable, OR replenishment made</t>
  </si>
  <si>
    <t xml:space="preserve">Fiscal Tab, OR activity section beginning row 178, Check OR widrawawal of: </t>
  </si>
  <si>
    <t xml:space="preserve">Base Rent Deferral </t>
  </si>
  <si>
    <t>Base Rent Deferrred for 2024 AMR</t>
  </si>
  <si>
    <t>Back up documentation saved in AMR folder</t>
  </si>
  <si>
    <r>
      <t xml:space="preserve">Notes </t>
    </r>
    <r>
      <rPr>
        <i/>
        <sz val="11"/>
        <color theme="1"/>
        <rFont val="Calibri"/>
        <family val="2"/>
        <scheme val="minor"/>
      </rPr>
      <t>(If Donor Project will provide resources to more than one Deficit Project, indicate the amount by source that will be deposited into each Deficit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</si>
</sst>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quot;$&quot;#,##0.00;\(&quot;$&quot;#,##0.00\)"/>
    <numFmt numFmtId="166" formatCode="0.0%"/>
  </numFmts>
  <fonts count="16"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i/>
      <sz val="11"/>
      <color theme="1"/>
      <name val="Calibri"/>
      <family val="2"/>
      <scheme val="minor"/>
    </font>
    <font>
      <sz val="8"/>
      <name val="Calibri"/>
      <family val="2"/>
      <scheme val="minor"/>
    </font>
    <font>
      <b/>
      <sz val="12"/>
      <color theme="1"/>
      <name val="Calibri"/>
      <family val="2"/>
      <scheme val="minor"/>
    </font>
    <font>
      <vertAlign val="superscript"/>
      <sz val="11"/>
      <color theme="1"/>
      <name val="Calibri"/>
      <family val="2"/>
      <scheme val="minor"/>
    </font>
    <font>
      <i/>
      <sz val="11"/>
      <color rgb="FFFF0000"/>
      <name val="Calibri"/>
      <family val="2"/>
      <scheme val="minor"/>
    </font>
    <font>
      <b/>
      <i/>
      <sz val="11"/>
      <color rgb="FFFF0000"/>
      <name val="Calibri"/>
      <family val="2"/>
      <scheme val="minor"/>
    </font>
    <font>
      <sz val="10"/>
      <color indexed="8"/>
      <name val="Arial"/>
      <family val="2"/>
    </font>
    <font>
      <sz val="11"/>
      <color indexed="8"/>
      <name val="Calibri"/>
      <family val="2"/>
    </font>
    <font>
      <b/>
      <sz val="11"/>
      <color rgb="FF000000"/>
      <name val="Calibri"/>
      <family val="2"/>
    </font>
    <font>
      <sz val="11"/>
      <color rgb="FF000000"/>
      <name val="Calibri"/>
      <family val="2"/>
    </font>
    <font>
      <sz val="11"/>
      <name val="Calibri"/>
      <family val="2"/>
      <scheme val="minor"/>
    </font>
    <font>
      <u/>
      <sz val="11"/>
      <color theme="1"/>
      <name val="Calibri"/>
      <family val="2"/>
      <scheme val="minor"/>
    </font>
  </fonts>
  <fills count="10">
    <fill>
      <patternFill patternType="none"/>
    </fill>
    <fill>
      <patternFill patternType="gray125"/>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22"/>
        <bgColor indexed="0"/>
      </patternFill>
    </fill>
    <fill>
      <patternFill patternType="solid">
        <fgColor rgb="FFC0C0C0"/>
        <bgColor rgb="FFC0C0C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rgb="FFD0D7E5"/>
      </left>
      <right style="thin">
        <color rgb="FFD0D7E5"/>
      </right>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thin">
        <color indexed="64"/>
      </left>
      <right style="thin">
        <color indexed="64"/>
      </right>
      <top style="thin">
        <color indexed="64"/>
      </top>
      <bottom/>
      <diagonal/>
    </border>
    <border>
      <left/>
      <right/>
      <top style="thin">
        <color auto="1"/>
      </top>
      <bottom/>
      <diagonal/>
    </border>
    <border>
      <left/>
      <right style="thin">
        <color indexed="64"/>
      </right>
      <top style="hair">
        <color indexed="64"/>
      </top>
      <bottom style="hair">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10" fillId="0" borderId="0"/>
    <xf numFmtId="44" fontId="3" fillId="0" borderId="0" applyFont="0" applyFill="0" applyBorder="0" applyAlignment="0" applyProtection="0"/>
  </cellStyleXfs>
  <cellXfs count="209">
    <xf numFmtId="0" fontId="0" fillId="0" borderId="0" xfId="0"/>
    <xf numFmtId="0" fontId="0" fillId="0" borderId="0" xfId="0" applyAlignment="1">
      <alignment horizontal="center" wrapText="1"/>
    </xf>
    <xf numFmtId="0" fontId="1" fillId="0" borderId="0" xfId="0" applyFont="1"/>
    <xf numFmtId="0" fontId="0" fillId="0" borderId="1" xfId="0" applyBorder="1"/>
    <xf numFmtId="0" fontId="1" fillId="0" borderId="4" xfId="0" applyFont="1" applyBorder="1"/>
    <xf numFmtId="0" fontId="2" fillId="0" borderId="0" xfId="0" applyFont="1"/>
    <xf numFmtId="0" fontId="0" fillId="0" borderId="9" xfId="0" applyBorder="1"/>
    <xf numFmtId="0" fontId="1" fillId="0" borderId="1" xfId="0" applyFont="1" applyBorder="1" applyAlignment="1">
      <alignment horizontal="centerContinuous"/>
    </xf>
    <xf numFmtId="0" fontId="0" fillId="0" borderId="1" xfId="0" applyBorder="1" applyAlignment="1">
      <alignment horizontal="center"/>
    </xf>
    <xf numFmtId="0" fontId="0" fillId="0" borderId="1" xfId="0" applyBorder="1" applyAlignment="1">
      <alignment horizontal="left" vertical="center"/>
    </xf>
    <xf numFmtId="0" fontId="0" fillId="0" borderId="6" xfId="0" applyBorder="1"/>
    <xf numFmtId="0" fontId="1" fillId="0" borderId="5" xfId="0" applyFont="1" applyBorder="1"/>
    <xf numFmtId="0" fontId="0" fillId="0" borderId="1" xfId="0" applyBorder="1" applyAlignment="1">
      <alignment wrapText="1"/>
    </xf>
    <xf numFmtId="0" fontId="1" fillId="0" borderId="5" xfId="0" applyFont="1" applyBorder="1" applyAlignment="1">
      <alignment horizontal="centerContinuous"/>
    </xf>
    <xf numFmtId="0" fontId="0" fillId="0" borderId="0" xfId="0" applyAlignment="1">
      <alignment horizontal="center"/>
    </xf>
    <xf numFmtId="0" fontId="0" fillId="0" borderId="0" xfId="0" applyAlignment="1">
      <alignment vertical="center" wrapText="1"/>
    </xf>
    <xf numFmtId="0" fontId="0" fillId="3" borderId="0" xfId="0" applyFill="1" applyAlignment="1">
      <alignment horizontal="left"/>
    </xf>
    <xf numFmtId="0" fontId="0" fillId="4" borderId="0" xfId="0" applyFill="1" applyAlignment="1">
      <alignment horizontal="left"/>
    </xf>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0" fillId="0" borderId="0" xfId="0" applyAlignment="1">
      <alignment horizontal="left"/>
    </xf>
    <xf numFmtId="0" fontId="0" fillId="0" borderId="0" xfId="0" applyAlignment="1">
      <alignment horizontal="left" wrapText="1" indent="1"/>
    </xf>
    <xf numFmtId="43" fontId="0" fillId="5" borderId="1" xfId="0" applyNumberFormat="1" applyFill="1" applyBorder="1"/>
    <xf numFmtId="0" fontId="1" fillId="0" borderId="0" xfId="0" applyFont="1" applyAlignment="1">
      <alignment horizontal="left" wrapText="1"/>
    </xf>
    <xf numFmtId="164" fontId="1" fillId="0" borderId="0" xfId="0" applyNumberFormat="1" applyFont="1"/>
    <xf numFmtId="0" fontId="0" fillId="0" borderId="1" xfId="0" applyBorder="1" applyAlignment="1">
      <alignment horizontal="left" wrapText="1"/>
    </xf>
    <xf numFmtId="0" fontId="1" fillId="0" borderId="0" xfId="0" applyFont="1" applyAlignment="1">
      <alignment horizontal="center"/>
    </xf>
    <xf numFmtId="43" fontId="0" fillId="5" borderId="1" xfId="1" applyFont="1" applyFill="1" applyBorder="1" applyAlignment="1">
      <alignment horizontal="center" wrapText="1"/>
    </xf>
    <xf numFmtId="0" fontId="1" fillId="0" borderId="4" xfId="0" applyFont="1" applyBorder="1" applyAlignment="1">
      <alignment horizontal="left" wrapText="1"/>
    </xf>
    <xf numFmtId="0" fontId="1" fillId="6" borderId="4" xfId="0" applyFont="1" applyFill="1" applyBorder="1" applyAlignment="1">
      <alignment horizontal="left" wrapText="1"/>
    </xf>
    <xf numFmtId="43" fontId="1" fillId="5" borderId="0" xfId="1" applyFont="1" applyFill="1" applyBorder="1" applyAlignment="1">
      <alignment horizontal="center" wrapText="1"/>
    </xf>
    <xf numFmtId="0" fontId="8" fillId="0" borderId="0" xfId="0" applyFont="1"/>
    <xf numFmtId="43" fontId="8" fillId="0" borderId="0" xfId="0" applyNumberFormat="1" applyFont="1"/>
    <xf numFmtId="9" fontId="0" fillId="0" borderId="1" xfId="2" applyFont="1" applyFill="1" applyBorder="1"/>
    <xf numFmtId="0" fontId="0" fillId="0" borderId="8" xfId="0" applyBorder="1"/>
    <xf numFmtId="0" fontId="0" fillId="7" borderId="5" xfId="0" applyFill="1" applyBorder="1" applyAlignment="1">
      <alignment wrapText="1"/>
    </xf>
    <xf numFmtId="0" fontId="1" fillId="0" borderId="0" xfId="0" applyFont="1" applyAlignment="1">
      <alignment wrapText="1"/>
    </xf>
    <xf numFmtId="0" fontId="0" fillId="7" borderId="0" xfId="0" applyFill="1"/>
    <xf numFmtId="0" fontId="0" fillId="0" borderId="1" xfId="0" applyBorder="1" applyAlignment="1">
      <alignment horizontal="left" vertical="center" wrapText="1"/>
    </xf>
    <xf numFmtId="0" fontId="0" fillId="0" borderId="0" xfId="0" applyAlignment="1">
      <alignment horizontal="left" vertical="center" wrapText="1"/>
    </xf>
    <xf numFmtId="0" fontId="8" fillId="0" borderId="0" xfId="0" applyFont="1" applyAlignment="1">
      <alignment horizontal="center" wrapText="1"/>
    </xf>
    <xf numFmtId="0" fontId="2" fillId="0" borderId="0" xfId="0" applyFont="1" applyAlignment="1">
      <alignment horizontal="centerContinuous"/>
    </xf>
    <xf numFmtId="0" fontId="8" fillId="0" borderId="0" xfId="0" applyFont="1" applyAlignment="1">
      <alignment horizontal="centerContinuous"/>
    </xf>
    <xf numFmtId="0" fontId="9" fillId="0" borderId="0" xfId="0" applyFont="1" applyAlignment="1">
      <alignment horizontal="center" wrapText="1"/>
    </xf>
    <xf numFmtId="0" fontId="9" fillId="0" borderId="0" xfId="0" applyFont="1"/>
    <xf numFmtId="9" fontId="8" fillId="0" borderId="1" xfId="2" applyFont="1" applyFill="1" applyBorder="1"/>
    <xf numFmtId="43" fontId="8" fillId="5" borderId="1" xfId="0" applyNumberFormat="1" applyFont="1" applyFill="1" applyBorder="1"/>
    <xf numFmtId="0" fontId="8" fillId="0" borderId="7" xfId="0" applyFont="1" applyBorder="1"/>
    <xf numFmtId="0" fontId="8" fillId="0" borderId="1" xfId="0" applyFont="1" applyBorder="1" applyAlignment="1">
      <alignment horizontal="center"/>
    </xf>
    <xf numFmtId="164" fontId="8" fillId="0" borderId="1" xfId="1" applyNumberFormat="1" applyFont="1" applyFill="1" applyBorder="1"/>
    <xf numFmtId="14" fontId="8" fillId="0" borderId="1" xfId="0" applyNumberFormat="1" applyFont="1" applyBorder="1"/>
    <xf numFmtId="0" fontId="8" fillId="0" borderId="1" xfId="0" applyFont="1" applyBorder="1" applyAlignment="1">
      <alignment horizontal="right" wrapText="1"/>
    </xf>
    <xf numFmtId="164" fontId="9" fillId="0" borderId="0" xfId="0" applyNumberFormat="1" applyFont="1"/>
    <xf numFmtId="0" fontId="8" fillId="0" borderId="7" xfId="0" applyFont="1" applyBorder="1" applyAlignment="1">
      <alignment wrapText="1"/>
    </xf>
    <xf numFmtId="43" fontId="8" fillId="0" borderId="1" xfId="1" applyFont="1" applyFill="1" applyBorder="1" applyAlignment="1">
      <alignment horizontal="center" wrapText="1"/>
    </xf>
    <xf numFmtId="43" fontId="9" fillId="0" borderId="0" xfId="1" applyFont="1" applyFill="1" applyBorder="1" applyAlignment="1">
      <alignment horizontal="center" wrapText="1"/>
    </xf>
    <xf numFmtId="43" fontId="8" fillId="0" borderId="1" xfId="1" applyFont="1" applyFill="1" applyBorder="1"/>
    <xf numFmtId="43" fontId="8" fillId="0" borderId="0" xfId="1" applyFont="1"/>
    <xf numFmtId="0" fontId="8" fillId="0" borderId="1" xfId="0" applyFont="1" applyBorder="1" applyAlignment="1">
      <alignment wrapText="1"/>
    </xf>
    <xf numFmtId="0" fontId="11" fillId="8" borderId="19" xfId="3" applyFont="1" applyFill="1" applyBorder="1" applyAlignment="1">
      <alignment horizontal="center"/>
    </xf>
    <xf numFmtId="0" fontId="11" fillId="8" borderId="19" xfId="3" applyFont="1" applyFill="1" applyBorder="1" applyAlignment="1">
      <alignment horizontal="right"/>
    </xf>
    <xf numFmtId="0" fontId="12" fillId="9" borderId="6" xfId="0" applyFont="1" applyFill="1" applyBorder="1" applyAlignment="1">
      <alignment horizontal="center" vertical="center"/>
    </xf>
    <xf numFmtId="0" fontId="11" fillId="0" borderId="20" xfId="3" applyFont="1" applyBorder="1"/>
    <xf numFmtId="0" fontId="11" fillId="0" borderId="20" xfId="3" applyFont="1" applyBorder="1" applyAlignment="1">
      <alignment horizontal="right"/>
    </xf>
    <xf numFmtId="0" fontId="10" fillId="0" borderId="0" xfId="3"/>
    <xf numFmtId="8" fontId="10" fillId="0" borderId="0" xfId="3" applyNumberFormat="1"/>
    <xf numFmtId="0" fontId="13" fillId="0" borderId="21" xfId="0" applyFont="1" applyBorder="1" applyAlignment="1">
      <alignment horizontal="right" vertical="center"/>
    </xf>
    <xf numFmtId="0" fontId="11" fillId="0" borderId="0" xfId="3" applyFont="1" applyAlignment="1">
      <alignment horizontal="right"/>
    </xf>
    <xf numFmtId="165" fontId="11" fillId="0" borderId="0" xfId="3" applyNumberFormat="1" applyFont="1" applyAlignment="1">
      <alignment horizontal="right"/>
    </xf>
    <xf numFmtId="0" fontId="13" fillId="0" borderId="22" xfId="0" applyFont="1" applyBorder="1" applyAlignment="1">
      <alignment horizontal="right" vertical="center"/>
    </xf>
    <xf numFmtId="0" fontId="10" fillId="0" borderId="20" xfId="3" applyBorder="1"/>
    <xf numFmtId="8" fontId="10" fillId="0" borderId="20" xfId="3" applyNumberFormat="1" applyBorder="1"/>
    <xf numFmtId="0" fontId="13" fillId="0" borderId="20" xfId="0" applyFont="1" applyBorder="1" applyAlignment="1">
      <alignment vertical="center"/>
    </xf>
    <xf numFmtId="0" fontId="13" fillId="0" borderId="20" xfId="0" applyFont="1" applyBorder="1" applyAlignment="1">
      <alignment horizontal="right" vertical="center"/>
    </xf>
    <xf numFmtId="8" fontId="0" fillId="0" borderId="0" xfId="0" applyNumberFormat="1"/>
    <xf numFmtId="165" fontId="11" fillId="0" borderId="20" xfId="3" applyNumberFormat="1" applyFont="1" applyBorder="1" applyAlignment="1">
      <alignment horizontal="right"/>
    </xf>
    <xf numFmtId="0" fontId="0" fillId="0" borderId="20" xfId="0" applyBorder="1"/>
    <xf numFmtId="8" fontId="0" fillId="0" borderId="20" xfId="0" applyNumberFormat="1" applyBorder="1"/>
    <xf numFmtId="0" fontId="11" fillId="0" borderId="22" xfId="3" applyFont="1" applyBorder="1"/>
    <xf numFmtId="0" fontId="11" fillId="0" borderId="22" xfId="3" applyFont="1" applyBorder="1" applyAlignment="1">
      <alignment horizontal="right"/>
    </xf>
    <xf numFmtId="0" fontId="13" fillId="0" borderId="23" xfId="0" applyFont="1" applyBorder="1" applyAlignment="1">
      <alignment horizontal="right" vertical="center"/>
    </xf>
    <xf numFmtId="0" fontId="13" fillId="0" borderId="22" xfId="0" applyFont="1" applyBorder="1" applyAlignment="1">
      <alignment vertical="center"/>
    </xf>
    <xf numFmtId="0" fontId="8" fillId="0" borderId="0" xfId="0" applyFont="1" applyAlignment="1">
      <alignment wrapText="1"/>
    </xf>
    <xf numFmtId="0" fontId="2" fillId="0" borderId="0" xfId="0" applyFont="1" applyAlignment="1">
      <alignment horizontal="right" wrapText="1"/>
    </xf>
    <xf numFmtId="43" fontId="2" fillId="5" borderId="1" xfId="0" applyNumberFormat="1" applyFont="1" applyFill="1" applyBorder="1"/>
    <xf numFmtId="43" fontId="2" fillId="5" borderId="0" xfId="0" applyNumberFormat="1" applyFont="1" applyFill="1"/>
    <xf numFmtId="43" fontId="9" fillId="0" borderId="0" xfId="1" applyFont="1" applyFill="1" applyBorder="1"/>
    <xf numFmtId="0" fontId="1" fillId="0" borderId="0" xfId="0" applyFont="1" applyAlignment="1">
      <alignment horizontal="left" indent="1"/>
    </xf>
    <xf numFmtId="0" fontId="1" fillId="0" borderId="0" xfId="0" applyFont="1" applyAlignment="1">
      <alignment horizontal="left"/>
    </xf>
    <xf numFmtId="0" fontId="0" fillId="0" borderId="0" xfId="0" applyAlignment="1">
      <alignment horizontal="left" wrapText="1"/>
    </xf>
    <xf numFmtId="0" fontId="0" fillId="0" borderId="25" xfId="0" applyBorder="1"/>
    <xf numFmtId="164" fontId="8" fillId="0" borderId="0" xfId="1" applyNumberFormat="1" applyFont="1" applyFill="1" applyBorder="1"/>
    <xf numFmtId="0" fontId="2" fillId="0" borderId="0" xfId="0" applyFont="1" applyAlignment="1">
      <alignment horizontal="left" indent="1"/>
    </xf>
    <xf numFmtId="164" fontId="0" fillId="0" borderId="0" xfId="1" applyNumberFormat="1" applyFont="1" applyFill="1" applyBorder="1"/>
    <xf numFmtId="43" fontId="1" fillId="0" borderId="0" xfId="1" applyFont="1" applyFill="1" applyBorder="1" applyAlignment="1">
      <alignment horizontal="center" wrapText="1"/>
    </xf>
    <xf numFmtId="43" fontId="2" fillId="0" borderId="0" xfId="0" applyNumberFormat="1" applyFont="1"/>
    <xf numFmtId="43" fontId="8" fillId="0" borderId="0" xfId="0" applyNumberFormat="1" applyFont="1" applyAlignment="1">
      <alignment wrapText="1"/>
    </xf>
    <xf numFmtId="0" fontId="14" fillId="0" borderId="0" xfId="0" applyFont="1"/>
    <xf numFmtId="0" fontId="2" fillId="0" borderId="0" xfId="0" applyFont="1" applyAlignment="1">
      <alignment horizontal="left"/>
    </xf>
    <xf numFmtId="2" fontId="1" fillId="0" borderId="0" xfId="0" applyNumberFormat="1" applyFont="1"/>
    <xf numFmtId="0" fontId="1" fillId="0" borderId="14" xfId="0" applyFont="1" applyBorder="1" applyAlignment="1">
      <alignment horizontal="center" wrapText="1"/>
    </xf>
    <xf numFmtId="0" fontId="1" fillId="0" borderId="14" xfId="0" applyFont="1" applyBorder="1" applyAlignment="1">
      <alignment wrapText="1"/>
    </xf>
    <xf numFmtId="0" fontId="0" fillId="0" borderId="15" xfId="0" applyBorder="1"/>
    <xf numFmtId="0" fontId="0" fillId="0" borderId="16" xfId="0" applyBorder="1" applyAlignment="1">
      <alignment wrapText="1"/>
    </xf>
    <xf numFmtId="0" fontId="1" fillId="6" borderId="2" xfId="0" applyFont="1" applyFill="1" applyBorder="1" applyAlignment="1">
      <alignment horizontal="centerContinuous"/>
    </xf>
    <xf numFmtId="0" fontId="1" fillId="6" borderId="3" xfId="0" applyFont="1" applyFill="1" applyBorder="1" applyAlignment="1">
      <alignment horizontal="centerContinuous"/>
    </xf>
    <xf numFmtId="0" fontId="1" fillId="6" borderId="18" xfId="0" applyFont="1" applyFill="1" applyBorder="1" applyAlignment="1">
      <alignment horizontal="centerContinuous"/>
    </xf>
    <xf numFmtId="0" fontId="0" fillId="6" borderId="3" xfId="0" applyFill="1" applyBorder="1" applyAlignment="1">
      <alignment horizontal="centerContinuous" wrapText="1"/>
    </xf>
    <xf numFmtId="0" fontId="0" fillId="6" borderId="18" xfId="0" applyFill="1" applyBorder="1" applyAlignment="1">
      <alignment horizontal="centerContinuous"/>
    </xf>
    <xf numFmtId="0" fontId="1" fillId="0" borderId="24" xfId="0" applyFont="1" applyBorder="1" applyAlignment="1">
      <alignment horizontal="left" wrapText="1"/>
    </xf>
    <xf numFmtId="0" fontId="1" fillId="0" borderId="4" xfId="0" applyFont="1" applyBorder="1" applyAlignment="1">
      <alignment wrapText="1"/>
    </xf>
    <xf numFmtId="0" fontId="1" fillId="0" borderId="24" xfId="0" applyFont="1" applyBorder="1" applyAlignment="1">
      <alignment horizontal="center" wrapText="1"/>
    </xf>
    <xf numFmtId="0" fontId="0" fillId="0" borderId="4" xfId="0" applyBorder="1" applyAlignment="1">
      <alignment wrapText="1"/>
    </xf>
    <xf numFmtId="0" fontId="0" fillId="0" borderId="6" xfId="0" applyBorder="1" applyAlignment="1">
      <alignment wrapText="1"/>
    </xf>
    <xf numFmtId="0" fontId="0" fillId="6" borderId="1" xfId="0" applyFill="1" applyBorder="1" applyAlignment="1">
      <alignment horizontal="centerContinuous" wrapText="1"/>
    </xf>
    <xf numFmtId="0" fontId="1" fillId="6" borderId="1" xfId="0" applyFont="1" applyFill="1" applyBorder="1" applyAlignment="1">
      <alignment horizontal="centerContinuous"/>
    </xf>
    <xf numFmtId="0" fontId="1" fillId="0" borderId="24" xfId="0" applyFont="1" applyBorder="1"/>
    <xf numFmtId="0" fontId="0" fillId="0" borderId="24" xfId="0" applyBorder="1" applyAlignment="1">
      <alignment wrapText="1"/>
    </xf>
    <xf numFmtId="0" fontId="0" fillId="0" borderId="12" xfId="0" applyBorder="1"/>
    <xf numFmtId="0" fontId="1" fillId="0" borderId="12" xfId="0" applyFont="1" applyBorder="1" applyAlignment="1">
      <alignment wrapText="1"/>
    </xf>
    <xf numFmtId="0" fontId="0" fillId="0" borderId="8" xfId="0" applyBorder="1" applyAlignment="1">
      <alignment wrapText="1"/>
    </xf>
    <xf numFmtId="0" fontId="1" fillId="0" borderId="10" xfId="0" applyFont="1" applyBorder="1"/>
    <xf numFmtId="0" fontId="0" fillId="0" borderId="17" xfId="0" applyBorder="1"/>
    <xf numFmtId="0" fontId="1" fillId="6" borderId="0" xfId="0" applyFont="1" applyFill="1"/>
    <xf numFmtId="0" fontId="0" fillId="6" borderId="0" xfId="0" applyFill="1" applyAlignment="1">
      <alignment wrapText="1"/>
    </xf>
    <xf numFmtId="0" fontId="0" fillId="6" borderId="0" xfId="0" applyFill="1"/>
    <xf numFmtId="0" fontId="0" fillId="0" borderId="0" xfId="0" applyAlignment="1">
      <alignment horizontal="left" indent="1"/>
    </xf>
    <xf numFmtId="166" fontId="0" fillId="0" borderId="0" xfId="0" applyNumberFormat="1"/>
    <xf numFmtId="0" fontId="4" fillId="0" borderId="0" xfId="0" applyFont="1" applyAlignment="1">
      <alignment horizontal="centerContinuous"/>
    </xf>
    <xf numFmtId="0" fontId="2" fillId="0" borderId="0" xfId="0" applyFont="1" applyAlignment="1">
      <alignment horizontal="center" wrapText="1"/>
    </xf>
    <xf numFmtId="0" fontId="4" fillId="0" borderId="0" xfId="0" applyFont="1" applyAlignment="1">
      <alignment horizontal="center" wrapText="1"/>
    </xf>
    <xf numFmtId="164" fontId="2" fillId="0" borderId="0" xfId="1" applyNumberFormat="1" applyFont="1" applyFill="1" applyBorder="1"/>
    <xf numFmtId="164" fontId="4" fillId="0" borderId="0" xfId="1" applyNumberFormat="1" applyFont="1" applyFill="1" applyBorder="1"/>
    <xf numFmtId="0" fontId="4" fillId="0" borderId="0" xfId="0" applyFont="1"/>
    <xf numFmtId="0" fontId="0" fillId="2" borderId="6"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0" fillId="2" borderId="7" xfId="0" applyFill="1" applyBorder="1" applyProtection="1">
      <protection locked="0"/>
    </xf>
    <xf numFmtId="164" fontId="0" fillId="2" borderId="7" xfId="1" applyNumberFormat="1" applyFont="1" applyFill="1" applyBorder="1" applyProtection="1">
      <protection locked="0"/>
    </xf>
    <xf numFmtId="164" fontId="0" fillId="2" borderId="8" xfId="1" applyNumberFormat="1" applyFont="1" applyFill="1" applyBorder="1" applyProtection="1">
      <protection locked="0"/>
    </xf>
    <xf numFmtId="164" fontId="0" fillId="2" borderId="9" xfId="1" applyNumberFormat="1" applyFont="1" applyFill="1" applyBorder="1" applyProtection="1">
      <protection locked="0"/>
    </xf>
    <xf numFmtId="0" fontId="0" fillId="2" borderId="1" xfId="0" applyFill="1" applyBorder="1" applyAlignment="1" applyProtection="1">
      <alignment horizontal="center"/>
      <protection locked="0"/>
    </xf>
    <xf numFmtId="164" fontId="0" fillId="2" borderId="1" xfId="1" applyNumberFormat="1" applyFon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pplyProtection="1">
      <alignment horizontal="right" wrapText="1"/>
      <protection locked="0"/>
    </xf>
    <xf numFmtId="43" fontId="0" fillId="2" borderId="1" xfId="1" applyFont="1" applyFill="1" applyBorder="1" applyProtection="1">
      <protection locked="0"/>
    </xf>
    <xf numFmtId="0" fontId="0" fillId="2" borderId="1" xfId="0" applyFill="1" applyBorder="1" applyProtection="1">
      <protection locked="0"/>
    </xf>
    <xf numFmtId="0" fontId="0" fillId="2" borderId="1" xfId="0" applyFill="1" applyBorder="1" applyAlignment="1" applyProtection="1">
      <alignment wrapText="1"/>
      <protection locked="0"/>
    </xf>
    <xf numFmtId="0" fontId="0" fillId="2" borderId="8" xfId="0" applyFill="1" applyBorder="1" applyAlignment="1" applyProtection="1">
      <alignment wrapText="1"/>
      <protection locked="0"/>
    </xf>
    <xf numFmtId="0" fontId="0" fillId="2" borderId="9" xfId="0" applyFill="1" applyBorder="1" applyAlignment="1" applyProtection="1">
      <alignment wrapText="1"/>
      <protection locked="0"/>
    </xf>
    <xf numFmtId="0" fontId="1" fillId="2" borderId="26" xfId="0" applyFont="1" applyFill="1" applyBorder="1" applyAlignment="1" applyProtection="1">
      <alignment wrapText="1"/>
      <protection locked="0"/>
    </xf>
    <xf numFmtId="0" fontId="1" fillId="2" borderId="17" xfId="0" applyFont="1" applyFill="1" applyBorder="1" applyAlignment="1" applyProtection="1">
      <alignment wrapText="1"/>
      <protection locked="0"/>
    </xf>
    <xf numFmtId="0" fontId="1" fillId="0" borderId="12" xfId="0" applyFont="1" applyBorder="1" applyAlignment="1" applyProtection="1">
      <alignment wrapText="1"/>
      <protection locked="0"/>
    </xf>
    <xf numFmtId="0" fontId="0" fillId="0" borderId="12" xfId="0" applyBorder="1" applyProtection="1">
      <protection locked="0"/>
    </xf>
    <xf numFmtId="0" fontId="1" fillId="0" borderId="14" xfId="0" applyFont="1" applyBorder="1" applyAlignment="1" applyProtection="1">
      <alignment wrapText="1"/>
      <protection locked="0"/>
    </xf>
    <xf numFmtId="0" fontId="4" fillId="0" borderId="0" xfId="0" applyFont="1" applyAlignment="1">
      <alignment wrapText="1"/>
    </xf>
    <xf numFmtId="0" fontId="15" fillId="0" borderId="0" xfId="0" applyFont="1"/>
    <xf numFmtId="8" fontId="0" fillId="0" borderId="0" xfId="4" applyNumberFormat="1" applyFont="1"/>
    <xf numFmtId="8" fontId="0" fillId="0" borderId="0" xfId="4" applyNumberFormat="1" applyFont="1" applyFill="1"/>
    <xf numFmtId="8" fontId="0" fillId="2" borderId="1" xfId="4" applyNumberFormat="1" applyFont="1" applyFill="1" applyBorder="1"/>
    <xf numFmtId="8" fontId="0" fillId="0" borderId="0" xfId="4" applyNumberFormat="1" applyFont="1" applyFill="1" applyBorder="1"/>
    <xf numFmtId="0" fontId="0" fillId="5" borderId="1" xfId="0" applyFill="1" applyBorder="1"/>
    <xf numFmtId="8" fontId="0" fillId="0" borderId="25" xfId="4" applyNumberFormat="1" applyFont="1" applyFill="1" applyBorder="1"/>
    <xf numFmtId="0" fontId="1" fillId="0" borderId="1" xfId="0" applyFont="1" applyBorder="1"/>
    <xf numFmtId="0" fontId="1" fillId="0" borderId="1" xfId="0" applyFont="1" applyBorder="1" applyAlignment="1">
      <alignment wrapText="1"/>
    </xf>
    <xf numFmtId="0" fontId="1" fillId="0" borderId="10" xfId="0" applyFont="1" applyBorder="1" applyAlignment="1">
      <alignment horizontal="left" indent="1"/>
    </xf>
    <xf numFmtId="0" fontId="0" fillId="0" borderId="13" xfId="0" applyBorder="1" applyAlignment="1">
      <alignment horizontal="left" indent="2"/>
    </xf>
    <xf numFmtId="8" fontId="0" fillId="0" borderId="0" xfId="4" applyNumberFormat="1" applyFont="1" applyBorder="1"/>
    <xf numFmtId="0" fontId="0" fillId="0" borderId="15" xfId="0" applyBorder="1" applyAlignment="1">
      <alignment horizontal="left" indent="2"/>
    </xf>
    <xf numFmtId="8" fontId="0" fillId="0" borderId="1" xfId="4" applyNumberFormat="1" applyFont="1" applyBorder="1"/>
    <xf numFmtId="0" fontId="0" fillId="0" borderId="13" xfId="0" applyBorder="1" applyAlignment="1">
      <alignment horizontal="left" wrapText="1" indent="2"/>
    </xf>
    <xf numFmtId="0" fontId="0" fillId="0" borderId="15" xfId="0" applyBorder="1" applyAlignment="1">
      <alignment horizontal="left" wrapText="1" indent="2"/>
    </xf>
    <xf numFmtId="8" fontId="0" fillId="0" borderId="1" xfId="0" applyNumberFormat="1" applyBorder="1"/>
    <xf numFmtId="8" fontId="0" fillId="0" borderId="1" xfId="4" applyNumberFormat="1" applyFont="1" applyFill="1" applyBorder="1"/>
    <xf numFmtId="0" fontId="0" fillId="0" borderId="0" xfId="0" applyAlignment="1">
      <alignment horizontal="left" wrapText="1" indent="2"/>
    </xf>
    <xf numFmtId="0" fontId="1" fillId="0" borderId="10" xfId="0" applyFont="1" applyBorder="1" applyAlignment="1">
      <alignment horizontal="left" wrapText="1" indent="1"/>
    </xf>
    <xf numFmtId="0" fontId="1" fillId="0" borderId="10" xfId="0" applyFont="1" applyBorder="1" applyAlignment="1">
      <alignment horizontal="left" wrapText="1"/>
    </xf>
    <xf numFmtId="0" fontId="1" fillId="0" borderId="1" xfId="0" applyFont="1" applyBorder="1" applyAlignment="1">
      <alignment horizontal="left" indent="1"/>
    </xf>
    <xf numFmtId="8" fontId="0" fillId="0" borderId="6" xfId="0" applyNumberFormat="1" applyBorder="1" applyAlignment="1">
      <alignment wrapText="1"/>
    </xf>
    <xf numFmtId="0" fontId="1" fillId="0" borderId="13" xfId="0" applyFont="1" applyBorder="1" applyAlignment="1">
      <alignment horizontal="left" wrapText="1" indent="2"/>
    </xf>
    <xf numFmtId="0" fontId="1" fillId="0" borderId="13" xfId="0" applyFont="1" applyBorder="1" applyAlignment="1">
      <alignment horizontal="left" indent="2"/>
    </xf>
    <xf numFmtId="0" fontId="0" fillId="0" borderId="13" xfId="0" applyBorder="1" applyAlignment="1">
      <alignment horizontal="left" wrapText="1" indent="3"/>
    </xf>
    <xf numFmtId="0" fontId="0" fillId="0" borderId="15" xfId="0" applyBorder="1" applyAlignment="1">
      <alignment horizontal="left" wrapText="1" indent="3"/>
    </xf>
    <xf numFmtId="0" fontId="0" fillId="0" borderId="6" xfId="0" applyBorder="1" applyAlignment="1">
      <alignment horizontal="left" wrapText="1" indent="1"/>
    </xf>
    <xf numFmtId="0" fontId="0" fillId="0" borderId="4" xfId="0" applyBorder="1" applyAlignment="1">
      <alignment horizontal="left" wrapText="1" indent="1"/>
    </xf>
    <xf numFmtId="0" fontId="0" fillId="0" borderId="0" xfId="0" applyAlignment="1">
      <alignment horizontal="left" vertical="center" wrapText="1"/>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2" fillId="2" borderId="10" xfId="0" applyFont="1" applyFill="1" applyBorder="1" applyAlignment="1" applyProtection="1">
      <alignment horizontal="left" wrapText="1"/>
      <protection locked="0"/>
    </xf>
    <xf numFmtId="0" fontId="0" fillId="2" borderId="11" xfId="0" applyFill="1" applyBorder="1" applyAlignment="1" applyProtection="1">
      <alignment horizontal="left" wrapText="1"/>
      <protection locked="0"/>
    </xf>
    <xf numFmtId="0" fontId="0" fillId="2" borderId="12" xfId="0" applyFill="1" applyBorder="1" applyAlignment="1" applyProtection="1">
      <alignment horizontal="left" wrapText="1"/>
      <protection locked="0"/>
    </xf>
    <xf numFmtId="0" fontId="2" fillId="2" borderId="13" xfId="0" applyFont="1" applyFill="1" applyBorder="1" applyAlignment="1" applyProtection="1">
      <alignment horizontal="left" wrapText="1"/>
      <protection locked="0"/>
    </xf>
    <xf numFmtId="0" fontId="0" fillId="2" borderId="0" xfId="0" applyFill="1" applyAlignment="1" applyProtection="1">
      <alignment horizontal="left" wrapText="1"/>
      <protection locked="0"/>
    </xf>
    <xf numFmtId="0" fontId="0" fillId="2" borderId="14" xfId="0" applyFill="1" applyBorder="1" applyAlignment="1" applyProtection="1">
      <alignment horizontal="left" wrapText="1"/>
      <protection locked="0"/>
    </xf>
    <xf numFmtId="0" fontId="2" fillId="2" borderId="15" xfId="0" applyFont="1"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17" xfId="0" applyFill="1" applyBorder="1" applyAlignment="1" applyProtection="1">
      <alignment horizontal="left" wrapText="1"/>
      <protection locked="0"/>
    </xf>
    <xf numFmtId="0" fontId="0" fillId="0" borderId="0" xfId="0" applyAlignment="1">
      <alignment horizontal="left"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cellXfs>
  <cellStyles count="5">
    <cellStyle name="Comma" xfId="1" builtinId="3"/>
    <cellStyle name="Currency" xfId="4" builtinId="4"/>
    <cellStyle name="Normal" xfId="0" builtinId="0"/>
    <cellStyle name="Normal_HIDE-ProjList" xfId="3" xr:uid="{B46D1DF6-0D4C-410E-B6D3-9D8828495CEA}"/>
    <cellStyle name="Percent" xfId="2" builtinId="5"/>
  </cellStyles>
  <dxfs count="22">
    <dxf>
      <fill>
        <patternFill>
          <bgColor theme="5" tint="0.39994506668294322"/>
        </patternFill>
      </fill>
    </dxf>
    <dxf>
      <fill>
        <patternFill>
          <bgColor theme="9" tint="0.39994506668294322"/>
        </patternFill>
      </fill>
    </dxf>
    <dxf>
      <font>
        <color auto="1"/>
      </font>
      <fill>
        <patternFill>
          <bgColor theme="9" tint="0.39994506668294322"/>
        </patternFill>
      </fill>
    </dxf>
    <dxf>
      <fill>
        <patternFill>
          <bgColor theme="5" tint="0.39994506668294322"/>
        </patternFill>
      </fill>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alignment textRotation="0" wrapText="0" indent="0" justifyLastLine="0" shrinkToFit="0" readingOrder="0"/>
    </dxf>
    <dxf>
      <alignment textRotation="0" wrapText="0"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border outline="0">
        <top style="thin">
          <color auto="1"/>
        </top>
        <bottom style="thin">
          <color rgb="FFD0D7E5"/>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0" indent="0" justifyLastLine="0" shrinkToFit="0" readingOrder="0"/>
      <protection locked="1" hidden="0"/>
    </dxf>
    <dxf>
      <border outline="0">
        <bottom style="thin">
          <color auto="1"/>
        </bottom>
      </border>
    </dxf>
    <dxf>
      <font>
        <b/>
        <i val="0"/>
        <strike val="0"/>
        <condense val="0"/>
        <extend val="0"/>
        <outline val="0"/>
        <shadow val="0"/>
        <u val="none"/>
        <vertAlign val="baseline"/>
        <sz val="11"/>
        <color rgb="FF000000"/>
        <name val="Calibri"/>
        <scheme val="none"/>
      </font>
      <fill>
        <patternFill patternType="solid">
          <fgColor rgb="FFC0C0C0"/>
          <bgColor rgb="FFC0C0C0"/>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E689C3-A53A-4E91-BF24-D3765799A561}" name="ProjList" displayName="ProjList" ref="G1:T354" totalsRowShown="0" headerRowDxfId="21" dataDxfId="19" headerRowBorderDxfId="20" tableBorderDxfId="18">
  <autoFilter ref="G1:T354" xr:uid="{9EE689C3-A53A-4E91-BF24-D3765799A561}"/>
  <sortState xmlns:xlrd2="http://schemas.microsoft.com/office/spreadsheetml/2017/richdata2" ref="G2:S346">
    <sortCondition ref="G4:G349"/>
  </sortState>
  <tableColumns count="14">
    <tableColumn id="1" xr3:uid="{AD266EBA-182B-46A3-B0D5-580A0325ADAF}" name="Proj_Project Name" dataDxfId="17"/>
    <tableColumn id="2" xr3:uid="{AF82804D-6A20-451E-BE5D-41022D728853}" name="Proj_Address" dataDxfId="16"/>
    <tableColumn id="3" xr3:uid="{EB90D658-CE40-4EA1-A27D-DA04101FF2D3}" name="Proj_Street" dataDxfId="15"/>
    <tableColumn id="4" xr3:uid="{7BE46D9D-ABA6-4520-ADA7-A1213DE2794D}" name="Proj_StreetSuffix" dataDxfId="14"/>
    <tableColumn id="5" xr3:uid="{A131EC15-AB5F-4DA1-A30D-4AA04093424A}" name="FullAddr" dataDxfId="13"/>
    <tableColumn id="6" xr3:uid="{D4CC8D76-2400-45FF-9A6C-0B0C69EA54DE}" name="Proj_Units" dataDxfId="12"/>
    <tableColumn id="7" xr3:uid="{A7E5F247-C2C1-4F33-A87C-67073B5D7ED3}" name="Proj_AffordableUnits" dataDxfId="11"/>
    <tableColumn id="8" xr3:uid="{1A88FB4E-3AD9-4996-817E-BA624885EFEE}" name="NumLOSPUnitsForAMR" dataDxfId="10"/>
    <tableColumn id="9" xr3:uid="{01A72877-B6CF-420E-ACA4-006B45F2D830}" name="RevenueForAMR_2023" dataDxfId="9"/>
    <tableColumn id="10" xr3:uid="{66CF9C28-2749-421C-82C7-22935F75871C}" name="Proj_Key" dataDxfId="8"/>
    <tableColumn id="11" xr3:uid="{0DA7AC9B-C39D-467E-9170-797A28EBF44A}" name="ProjectID" dataDxfId="7"/>
    <tableColumn id="12" xr3:uid="{C8536298-7D0D-4BCD-93B5-7748CC89DB18}" name="AMRdue" dataDxfId="6"/>
    <tableColumn id="13" xr3:uid="{5C71A160-C4AE-4551-B4C7-5F0B52CE5F79}" name="MonitoredRY2023" dataDxfId="5"/>
    <tableColumn id="14" xr3:uid="{522129D3-65E9-44AE-B4DD-870810073A69}" name="LOSPfunded" dataDxfId="4"/>
  </tableColumns>
  <tableStyleInfo name="TableStyleLight5"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C3055-2099-41F6-AC5B-10A223CAFDA8}">
  <dimension ref="A1:B41"/>
  <sheetViews>
    <sheetView showGridLines="0" tabSelected="1" zoomScale="160" zoomScaleNormal="160" workbookViewId="0"/>
  </sheetViews>
  <sheetFormatPr defaultRowHeight="15" x14ac:dyDescent="0.25"/>
  <cols>
    <col min="1" max="1" width="22.28515625" customWidth="1"/>
    <col min="2" max="2" width="103.140625" customWidth="1"/>
  </cols>
  <sheetData>
    <row r="1" spans="1:1" x14ac:dyDescent="0.25">
      <c r="A1" s="2" t="s">
        <v>1523</v>
      </c>
    </row>
    <row r="3" spans="1:1" x14ac:dyDescent="0.25">
      <c r="A3" s="2" t="s">
        <v>1555</v>
      </c>
    </row>
    <row r="5" spans="1:1" x14ac:dyDescent="0.25">
      <c r="A5" t="s">
        <v>1562</v>
      </c>
    </row>
    <row r="6" spans="1:1" x14ac:dyDescent="0.25">
      <c r="A6" t="s">
        <v>1563</v>
      </c>
    </row>
    <row r="7" spans="1:1" x14ac:dyDescent="0.25">
      <c r="A7" t="s">
        <v>1564</v>
      </c>
    </row>
    <row r="9" spans="1:1" x14ac:dyDescent="0.25">
      <c r="A9" s="2" t="s">
        <v>1552</v>
      </c>
    </row>
    <row r="10" spans="1:1" x14ac:dyDescent="0.25">
      <c r="A10" t="s">
        <v>1553</v>
      </c>
    </row>
    <row r="11" spans="1:1" x14ac:dyDescent="0.25">
      <c r="A11" t="s">
        <v>1554</v>
      </c>
    </row>
    <row r="13" spans="1:1" x14ac:dyDescent="0.25">
      <c r="A13" t="s">
        <v>1524</v>
      </c>
    </row>
    <row r="14" spans="1:1" x14ac:dyDescent="0.25">
      <c r="A14" t="s">
        <v>1525</v>
      </c>
    </row>
    <row r="16" spans="1:1" x14ac:dyDescent="0.25">
      <c r="A16" t="s">
        <v>1561</v>
      </c>
    </row>
    <row r="18" spans="1:2" x14ac:dyDescent="0.25">
      <c r="A18" s="90" t="s">
        <v>1526</v>
      </c>
    </row>
    <row r="19" spans="1:2" x14ac:dyDescent="0.25">
      <c r="A19" s="129" t="s">
        <v>1527</v>
      </c>
      <c r="B19" t="s">
        <v>1528</v>
      </c>
    </row>
    <row r="20" spans="1:2" x14ac:dyDescent="0.25">
      <c r="A20" s="129" t="s">
        <v>1529</v>
      </c>
      <c r="B20" t="s">
        <v>1530</v>
      </c>
    </row>
    <row r="21" spans="1:2" x14ac:dyDescent="0.25">
      <c r="A21" s="129"/>
      <c r="B21" t="s">
        <v>1531</v>
      </c>
    </row>
    <row r="22" spans="1:2" x14ac:dyDescent="0.25">
      <c r="A22" s="129"/>
      <c r="B22" t="s">
        <v>1532</v>
      </c>
    </row>
    <row r="23" spans="1:2" x14ac:dyDescent="0.25">
      <c r="A23" s="129" t="s">
        <v>1533</v>
      </c>
      <c r="B23" t="s">
        <v>1534</v>
      </c>
    </row>
    <row r="24" spans="1:2" x14ac:dyDescent="0.25">
      <c r="A24" s="129" t="s">
        <v>39</v>
      </c>
      <c r="B24" t="s">
        <v>1535</v>
      </c>
    </row>
    <row r="25" spans="1:2" x14ac:dyDescent="0.25">
      <c r="A25" s="129"/>
      <c r="B25" t="s">
        <v>1537</v>
      </c>
    </row>
    <row r="26" spans="1:2" x14ac:dyDescent="0.25">
      <c r="A26" s="129"/>
      <c r="B26" t="s">
        <v>1538</v>
      </c>
    </row>
    <row r="27" spans="1:2" x14ac:dyDescent="0.25">
      <c r="A27" s="129" t="s">
        <v>1536</v>
      </c>
      <c r="B27" t="s">
        <v>1539</v>
      </c>
    </row>
    <row r="28" spans="1:2" x14ac:dyDescent="0.25">
      <c r="A28" s="129" t="s">
        <v>1540</v>
      </c>
      <c r="B28" t="s">
        <v>1541</v>
      </c>
    </row>
    <row r="29" spans="1:2" x14ac:dyDescent="0.25">
      <c r="A29" s="129"/>
      <c r="B29" t="s">
        <v>1542</v>
      </c>
    </row>
    <row r="31" spans="1:2" x14ac:dyDescent="0.25">
      <c r="A31" s="2" t="s">
        <v>1543</v>
      </c>
    </row>
    <row r="32" spans="1:2" x14ac:dyDescent="0.25">
      <c r="A32" t="s">
        <v>1546</v>
      </c>
    </row>
    <row r="33" spans="1:2" x14ac:dyDescent="0.25">
      <c r="A33" t="s">
        <v>1547</v>
      </c>
    </row>
    <row r="34" spans="1:2" x14ac:dyDescent="0.25">
      <c r="B34" t="s">
        <v>1545</v>
      </c>
    </row>
    <row r="36" spans="1:2" x14ac:dyDescent="0.25">
      <c r="A36" t="s">
        <v>1556</v>
      </c>
    </row>
    <row r="38" spans="1:2" x14ac:dyDescent="0.25">
      <c r="A38" t="s">
        <v>1557</v>
      </c>
    </row>
    <row r="39" spans="1:2" x14ac:dyDescent="0.25">
      <c r="A39" t="s">
        <v>1558</v>
      </c>
    </row>
    <row r="40" spans="1:2" x14ac:dyDescent="0.25">
      <c r="A40" t="s">
        <v>1559</v>
      </c>
    </row>
    <row r="41" spans="1:2" x14ac:dyDescent="0.25">
      <c r="A41" t="s">
        <v>1560</v>
      </c>
    </row>
  </sheetData>
  <sheetProtection algorithmName="SHA-512" hashValue="s61kkbBmpjWPV3pKRuA3gU9zMjrQDAOXW5R9+RFF0cc2ChP4++6OMcphOEDG1WFLnyWEeu/SDnElMDgb06yknQ==" saltValue="Pao0shVLcbA3Qp+WWxOeAA==" spinCount="100000" sheet="1" objects="1" scenarios="1"/>
  <pageMargins left="0.7" right="0.7" top="0.75" bottom="0.75" header="0.3" footer="0.3"/>
  <pageSetup scale="73" orientation="portrait" r:id="rId1"/>
  <headerFooter>
    <oddHeader>&amp;CMOHCD Post-COVID Portfolio Stabilization Application</oddHeader>
  </headerFooter>
  <colBreaks count="1" manualBreakCount="1">
    <brk id="2"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494C9-3B20-47C4-8C7D-926781B67526}">
  <dimension ref="A1:N59"/>
  <sheetViews>
    <sheetView showGridLines="0" zoomScale="130" zoomScaleNormal="130" workbookViewId="0">
      <selection activeCell="B4" sqref="B4:E4"/>
    </sheetView>
  </sheetViews>
  <sheetFormatPr defaultRowHeight="15" x14ac:dyDescent="0.25"/>
  <cols>
    <col min="1" max="1" width="33.42578125" customWidth="1"/>
    <col min="2" max="2" width="21" customWidth="1"/>
    <col min="3" max="3" width="13.42578125" bestFit="1" customWidth="1"/>
    <col min="4" max="4" width="18.140625" bestFit="1" customWidth="1"/>
    <col min="5" max="5" width="18" customWidth="1"/>
  </cols>
  <sheetData>
    <row r="1" spans="1:14" ht="15.75" x14ac:dyDescent="0.25">
      <c r="A1" s="22" t="s">
        <v>0</v>
      </c>
      <c r="B1" s="21"/>
      <c r="C1" s="21"/>
      <c r="D1" s="21"/>
      <c r="E1" s="21"/>
      <c r="G1" s="20"/>
      <c r="H1" s="20"/>
      <c r="I1" s="20"/>
      <c r="J1" s="20"/>
      <c r="K1" s="20"/>
      <c r="L1" s="20"/>
      <c r="M1" s="20"/>
      <c r="N1" s="20"/>
    </row>
    <row r="2" spans="1:14" x14ac:dyDescent="0.25">
      <c r="A2" s="20"/>
      <c r="B2" s="21"/>
      <c r="C2" s="21"/>
      <c r="D2" s="21"/>
      <c r="E2" s="21"/>
    </row>
    <row r="3" spans="1:14" ht="9" customHeight="1" x14ac:dyDescent="0.25">
      <c r="A3" s="20"/>
      <c r="B3" s="21"/>
      <c r="C3" s="21"/>
      <c r="D3" s="21"/>
      <c r="E3" s="21"/>
    </row>
    <row r="4" spans="1:14" x14ac:dyDescent="0.25">
      <c r="A4" s="2" t="s">
        <v>1</v>
      </c>
      <c r="B4" s="189"/>
      <c r="C4" s="190"/>
      <c r="D4" s="190"/>
      <c r="E4" s="191"/>
    </row>
    <row r="5" spans="1:14" x14ac:dyDescent="0.25">
      <c r="A5" s="2" t="s">
        <v>3</v>
      </c>
      <c r="B5" s="137"/>
    </row>
    <row r="6" spans="1:14" x14ac:dyDescent="0.25">
      <c r="A6" s="2" t="s">
        <v>4</v>
      </c>
      <c r="B6" t="str">
        <f>IF(B5="","",B5-1)</f>
        <v/>
      </c>
    </row>
    <row r="7" spans="1:14" x14ac:dyDescent="0.25">
      <c r="A7" s="2"/>
    </row>
    <row r="8" spans="1:14" ht="48" customHeight="1" x14ac:dyDescent="0.25">
      <c r="A8" s="188" t="s">
        <v>5</v>
      </c>
      <c r="B8" s="188"/>
      <c r="C8" s="188"/>
      <c r="D8" s="188"/>
      <c r="E8" s="42"/>
    </row>
    <row r="9" spans="1:14" ht="136.5" customHeight="1" x14ac:dyDescent="0.25">
      <c r="A9" s="189"/>
      <c r="B9" s="190"/>
      <c r="C9" s="190"/>
      <c r="D9" s="190"/>
      <c r="E9" s="191"/>
    </row>
    <row r="10" spans="1:14" ht="11.25" customHeight="1" x14ac:dyDescent="0.25"/>
    <row r="11" spans="1:14" x14ac:dyDescent="0.25">
      <c r="A11" t="s">
        <v>1486</v>
      </c>
    </row>
    <row r="12" spans="1:14" x14ac:dyDescent="0.25">
      <c r="A12" t="s">
        <v>1487</v>
      </c>
    </row>
    <row r="13" spans="1:14" x14ac:dyDescent="0.25">
      <c r="A13" s="5"/>
    </row>
    <row r="14" spans="1:14" ht="30" x14ac:dyDescent="0.25">
      <c r="A14" s="2" t="s">
        <v>147</v>
      </c>
      <c r="B14" s="19" t="s">
        <v>6</v>
      </c>
      <c r="C14" s="19" t="s">
        <v>7</v>
      </c>
      <c r="D14" s="19" t="s">
        <v>8</v>
      </c>
      <c r="E14" s="19" t="s">
        <v>159</v>
      </c>
    </row>
    <row r="15" spans="1:14" x14ac:dyDescent="0.25">
      <c r="A15" s="50" t="s">
        <v>132</v>
      </c>
      <c r="B15" s="50" t="s">
        <v>9</v>
      </c>
      <c r="C15" s="50" t="s">
        <v>10</v>
      </c>
      <c r="D15" s="50" t="s">
        <v>10</v>
      </c>
      <c r="E15" s="50" t="s">
        <v>9</v>
      </c>
      <c r="F15" s="34" t="str">
        <f>IF(AND(A15&lt;&gt;"",OR(B15="",C15="",D15="",E15="")), "Please answer all the Yes/No Questions","")</f>
        <v/>
      </c>
    </row>
    <row r="16" spans="1:14" x14ac:dyDescent="0.25">
      <c r="A16" s="138"/>
      <c r="B16" s="138"/>
      <c r="C16" s="138"/>
      <c r="D16" s="138"/>
      <c r="E16" s="138"/>
      <c r="F16" s="34" t="str">
        <f t="shared" ref="F16:F24" si="0">IF(AND(A16&lt;&gt;"",OR(B16="",C16="",D16="",E16="")), "Please answer all the Yes/No Questions","")</f>
        <v/>
      </c>
    </row>
    <row r="17" spans="1:6" x14ac:dyDescent="0.25">
      <c r="A17" s="138"/>
      <c r="B17" s="138"/>
      <c r="C17" s="138"/>
      <c r="D17" s="138"/>
      <c r="E17" s="138"/>
      <c r="F17" s="34" t="str">
        <f t="shared" si="0"/>
        <v/>
      </c>
    </row>
    <row r="18" spans="1:6" x14ac:dyDescent="0.25">
      <c r="A18" s="138"/>
      <c r="B18" s="138"/>
      <c r="C18" s="138"/>
      <c r="D18" s="138"/>
      <c r="E18" s="138"/>
      <c r="F18" s="34" t="str">
        <f t="shared" si="0"/>
        <v/>
      </c>
    </row>
    <row r="19" spans="1:6" x14ac:dyDescent="0.25">
      <c r="A19" s="138"/>
      <c r="B19" s="138"/>
      <c r="C19" s="138"/>
      <c r="D19" s="138"/>
      <c r="E19" s="138"/>
      <c r="F19" s="34" t="str">
        <f t="shared" si="0"/>
        <v/>
      </c>
    </row>
    <row r="20" spans="1:6" x14ac:dyDescent="0.25">
      <c r="A20" s="138"/>
      <c r="B20" s="138"/>
      <c r="C20" s="138"/>
      <c r="D20" s="138"/>
      <c r="E20" s="138"/>
      <c r="F20" s="34" t="str">
        <f t="shared" si="0"/>
        <v/>
      </c>
    </row>
    <row r="21" spans="1:6" x14ac:dyDescent="0.25">
      <c r="A21" s="138"/>
      <c r="B21" s="138"/>
      <c r="C21" s="138"/>
      <c r="D21" s="138"/>
      <c r="E21" s="138"/>
      <c r="F21" s="34" t="str">
        <f t="shared" si="0"/>
        <v/>
      </c>
    </row>
    <row r="22" spans="1:6" x14ac:dyDescent="0.25">
      <c r="A22" s="138"/>
      <c r="B22" s="138"/>
      <c r="C22" s="138"/>
      <c r="D22" s="138"/>
      <c r="E22" s="138"/>
      <c r="F22" s="34" t="str">
        <f t="shared" si="0"/>
        <v/>
      </c>
    </row>
    <row r="23" spans="1:6" x14ac:dyDescent="0.25">
      <c r="A23" s="138"/>
      <c r="B23" s="138"/>
      <c r="C23" s="138"/>
      <c r="D23" s="138"/>
      <c r="E23" s="138"/>
      <c r="F23" s="34" t="str">
        <f t="shared" si="0"/>
        <v/>
      </c>
    </row>
    <row r="24" spans="1:6" x14ac:dyDescent="0.25">
      <c r="A24" s="139"/>
      <c r="B24" s="139"/>
      <c r="C24" s="139"/>
      <c r="D24" s="139"/>
      <c r="E24" s="139"/>
      <c r="F24" s="34" t="str">
        <f t="shared" si="0"/>
        <v/>
      </c>
    </row>
    <row r="25" spans="1:6" hidden="1" x14ac:dyDescent="0.25">
      <c r="A25" t="s">
        <v>1569</v>
      </c>
      <c r="B25">
        <f>IF(OR(B16="Yes",B17="Yes",B18="Yes",B19="Yes",B20="Yes",B21="Yes",B22="Yes",B23="Yes",B24="Yes"),1,0)</f>
        <v>0</v>
      </c>
      <c r="C25">
        <f t="shared" ref="C25" si="1">IF(OR(C16="Yes",C17="Yes",C18="Yes",C19="Yes",C20="Yes",C21="Yes",C22="Yes",C23="Yes",C24="Yes"),1,0)</f>
        <v>0</v>
      </c>
      <c r="D25">
        <f t="shared" ref="D25:E25" si="2">IF(OR(D16="Yes",D17="Yes",D18="Yes",D19="Yes",D20="Yes",D21="Yes",D22="Yes",D23="Yes",D24="Yes"),1,0)</f>
        <v>0</v>
      </c>
      <c r="E25">
        <f t="shared" si="2"/>
        <v>0</v>
      </c>
      <c r="F25" s="34"/>
    </row>
    <row r="27" spans="1:6" x14ac:dyDescent="0.25">
      <c r="A27" t="s">
        <v>1488</v>
      </c>
    </row>
    <row r="28" spans="1:6" x14ac:dyDescent="0.25">
      <c r="A28" t="s">
        <v>1487</v>
      </c>
    </row>
    <row r="29" spans="1:6" x14ac:dyDescent="0.25">
      <c r="A29" s="5" t="s">
        <v>1550</v>
      </c>
    </row>
    <row r="30" spans="1:6" x14ac:dyDescent="0.25">
      <c r="A30" s="5" t="s">
        <v>1551</v>
      </c>
    </row>
    <row r="31" spans="1:6" ht="30" x14ac:dyDescent="0.25">
      <c r="A31" s="2" t="s">
        <v>148</v>
      </c>
      <c r="B31" s="19" t="s">
        <v>6</v>
      </c>
      <c r="C31" s="19" t="s">
        <v>7</v>
      </c>
      <c r="D31" s="19" t="s">
        <v>8</v>
      </c>
      <c r="E31" s="19" t="s">
        <v>159</v>
      </c>
    </row>
    <row r="32" spans="1:6" x14ac:dyDescent="0.25">
      <c r="A32" s="50" t="s">
        <v>133</v>
      </c>
      <c r="B32" s="50" t="s">
        <v>10</v>
      </c>
      <c r="C32" s="50" t="s">
        <v>9</v>
      </c>
      <c r="D32" s="50" t="s">
        <v>10</v>
      </c>
      <c r="E32" s="50" t="s">
        <v>9</v>
      </c>
      <c r="F32" s="34" t="str">
        <f>IF(AND(A32&lt;&gt;"",OR(B32="",C32="",D32="",E32="")), "Please answer all the Yes/No Questions","")</f>
        <v/>
      </c>
    </row>
    <row r="33" spans="1:6" x14ac:dyDescent="0.25">
      <c r="A33" s="138"/>
      <c r="B33" s="138"/>
      <c r="C33" s="138"/>
      <c r="D33" s="138"/>
      <c r="E33" s="138"/>
      <c r="F33" s="34" t="str">
        <f t="shared" ref="F33:F41" si="3">IF(AND(A33&lt;&gt;"",OR(B33="",C33="",D33="",E33="")), "Please answer all the Yes/No Questions","")</f>
        <v/>
      </c>
    </row>
    <row r="34" spans="1:6" x14ac:dyDescent="0.25">
      <c r="A34" s="138"/>
      <c r="B34" s="138"/>
      <c r="C34" s="138"/>
      <c r="D34" s="138"/>
      <c r="E34" s="138"/>
      <c r="F34" s="34" t="str">
        <f t="shared" si="3"/>
        <v/>
      </c>
    </row>
    <row r="35" spans="1:6" x14ac:dyDescent="0.25">
      <c r="A35" s="138"/>
      <c r="B35" s="138"/>
      <c r="C35" s="138"/>
      <c r="D35" s="138"/>
      <c r="E35" s="138"/>
      <c r="F35" s="34" t="str">
        <f t="shared" si="3"/>
        <v/>
      </c>
    </row>
    <row r="36" spans="1:6" x14ac:dyDescent="0.25">
      <c r="A36" s="138"/>
      <c r="B36" s="138"/>
      <c r="C36" s="138"/>
      <c r="D36" s="138"/>
      <c r="E36" s="138"/>
      <c r="F36" s="34" t="str">
        <f t="shared" si="3"/>
        <v/>
      </c>
    </row>
    <row r="37" spans="1:6" x14ac:dyDescent="0.25">
      <c r="A37" s="138"/>
      <c r="B37" s="138"/>
      <c r="C37" s="138"/>
      <c r="D37" s="138"/>
      <c r="E37" s="138"/>
      <c r="F37" s="34" t="str">
        <f t="shared" si="3"/>
        <v/>
      </c>
    </row>
    <row r="38" spans="1:6" x14ac:dyDescent="0.25">
      <c r="A38" s="138"/>
      <c r="B38" s="138"/>
      <c r="C38" s="138"/>
      <c r="D38" s="138"/>
      <c r="E38" s="138"/>
      <c r="F38" s="34" t="str">
        <f t="shared" si="3"/>
        <v/>
      </c>
    </row>
    <row r="39" spans="1:6" x14ac:dyDescent="0.25">
      <c r="A39" s="138"/>
      <c r="B39" s="138"/>
      <c r="C39" s="138"/>
      <c r="D39" s="138"/>
      <c r="E39" s="138"/>
      <c r="F39" s="34" t="str">
        <f t="shared" si="3"/>
        <v/>
      </c>
    </row>
    <row r="40" spans="1:6" x14ac:dyDescent="0.25">
      <c r="A40" s="138"/>
      <c r="B40" s="138"/>
      <c r="C40" s="138"/>
      <c r="D40" s="138"/>
      <c r="E40" s="138"/>
      <c r="F40" s="34" t="str">
        <f t="shared" si="3"/>
        <v/>
      </c>
    </row>
    <row r="41" spans="1:6" x14ac:dyDescent="0.25">
      <c r="A41" s="139"/>
      <c r="B41" s="139"/>
      <c r="C41" s="139"/>
      <c r="D41" s="139"/>
      <c r="E41" s="139"/>
      <c r="F41" s="34" t="str">
        <f t="shared" si="3"/>
        <v/>
      </c>
    </row>
    <row r="42" spans="1:6" hidden="1" x14ac:dyDescent="0.25">
      <c r="A42" t="s">
        <v>1569</v>
      </c>
      <c r="B42">
        <f>IF(OR(B33="Yes",B34="Yes",B35="Yes",B36="Yes",B37="Yes",B38="Yes",B39="Yes",B40="Yes",B41="Yes"),1,0)</f>
        <v>0</v>
      </c>
      <c r="C42">
        <f t="shared" ref="C42:E42" si="4">IF(OR(C33="Yes",C34="Yes",C35="Yes",C36="Yes",C37="Yes",C38="Yes",C39="Yes",C40="Yes",C41="Yes"),1,0)</f>
        <v>0</v>
      </c>
      <c r="D42">
        <f t="shared" si="4"/>
        <v>0</v>
      </c>
      <c r="E42">
        <f t="shared" si="4"/>
        <v>0</v>
      </c>
      <c r="F42" s="34"/>
    </row>
    <row r="44" spans="1:6" x14ac:dyDescent="0.25">
      <c r="A44" s="2" t="s">
        <v>11</v>
      </c>
    </row>
    <row r="45" spans="1:6" x14ac:dyDescent="0.25">
      <c r="A45" t="s">
        <v>149</v>
      </c>
    </row>
    <row r="46" spans="1:6" x14ac:dyDescent="0.25">
      <c r="A46" t="s">
        <v>12</v>
      </c>
    </row>
    <row r="47" spans="1:6" x14ac:dyDescent="0.25">
      <c r="A47" t="s">
        <v>13</v>
      </c>
    </row>
    <row r="48" spans="1:6" ht="9.75" customHeight="1" x14ac:dyDescent="0.25"/>
    <row r="49" spans="1:2" ht="30" x14ac:dyDescent="0.25">
      <c r="A49" s="2" t="s">
        <v>14</v>
      </c>
      <c r="B49" s="19" t="s">
        <v>15</v>
      </c>
    </row>
    <row r="50" spans="1:2" x14ac:dyDescent="0.25">
      <c r="A50" s="140"/>
      <c r="B50" s="141"/>
    </row>
    <row r="51" spans="1:2" x14ac:dyDescent="0.25">
      <c r="A51" s="138"/>
      <c r="B51" s="142"/>
    </row>
    <row r="52" spans="1:2" x14ac:dyDescent="0.25">
      <c r="A52" s="138"/>
      <c r="B52" s="142"/>
    </row>
    <row r="53" spans="1:2" x14ac:dyDescent="0.25">
      <c r="A53" s="138"/>
      <c r="B53" s="142"/>
    </row>
    <row r="54" spans="1:2" x14ac:dyDescent="0.25">
      <c r="A54" s="138"/>
      <c r="B54" s="142"/>
    </row>
    <row r="55" spans="1:2" x14ac:dyDescent="0.25">
      <c r="A55" s="138"/>
      <c r="B55" s="142"/>
    </row>
    <row r="56" spans="1:2" x14ac:dyDescent="0.25">
      <c r="A56" s="138"/>
      <c r="B56" s="142"/>
    </row>
    <row r="57" spans="1:2" x14ac:dyDescent="0.25">
      <c r="A57" s="138"/>
      <c r="B57" s="142"/>
    </row>
    <row r="58" spans="1:2" x14ac:dyDescent="0.25">
      <c r="A58" s="138"/>
      <c r="B58" s="142"/>
    </row>
    <row r="59" spans="1:2" x14ac:dyDescent="0.25">
      <c r="A59" s="139"/>
      <c r="B59" s="143"/>
    </row>
  </sheetData>
  <sheetProtection algorithmName="SHA-512" hashValue="ViHarb32QOUjsfEpuQe24K1cbf4rbTJlgHL6yEPUQDv9gx8H1lutaxn3c0V1anQwiX/d6Rq9NLoBsG9hRZvaXg==" saltValue="bJTPLhNmod3yAtlmkNIoJQ==" spinCount="100000" sheet="1" objects="1" scenarios="1"/>
  <mergeCells count="3">
    <mergeCell ref="A8:D8"/>
    <mergeCell ref="B4:E4"/>
    <mergeCell ref="A9:E9"/>
  </mergeCells>
  <phoneticPr fontId="5" type="noConversion"/>
  <pageMargins left="0.7" right="0.7" top="0.75" bottom="0.75" header="0.3" footer="0.3"/>
  <pageSetup scale="67" orientation="portrait" r:id="rId1"/>
  <headerFooter>
    <oddHeader>&amp;C&amp;"-,Bold"&amp;14MOHCD Post-COVID Portfolio Stabilization Application</oddHeader>
    <oddFooter>&amp;L&amp;A&amp;R&amp;P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508BD4CE-8572-4D93-917E-54E76E5CF4F1}">
          <x14:formula1>
            <xm:f>DropDown!$A$2:$A$3</xm:f>
          </x14:formula1>
          <xm:sqref>B32:E41 B15:E24</xm:sqref>
        </x14:dataValidation>
        <x14:dataValidation type="list" allowBlank="1" showInputMessage="1" showErrorMessage="1" xr:uid="{EAE62E42-17C0-49BF-B863-3C473C702479}">
          <x14:formula1>
            <xm:f>DropDown!$B$2:$B$4</xm:f>
          </x14:formula1>
          <xm:sqref>B5</xm:sqref>
        </x14:dataValidation>
        <x14:dataValidation type="list" allowBlank="1" showInputMessage="1" showErrorMessage="1" xr:uid="{A5F5CEE2-5BD2-46F7-9653-B56397AE4249}">
          <x14:formula1>
            <xm:f>DropDown!$G$2:$G$354</xm:f>
          </x14:formula1>
          <xm:sqref>A33:A41 A16:A24 A50:A59</xm:sqref>
        </x14:dataValidation>
        <x14:dataValidation type="list" allowBlank="1" showInputMessage="1" showErrorMessage="1" xr:uid="{35F4F370-2726-4A22-9F58-B97FB8A9A591}">
          <x14:formula1>
            <xm:f>DropDown!$F$2:$F$33</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532C8-2DAA-46ED-ADEF-9DA79184AC2A}">
  <dimension ref="A1:U46"/>
  <sheetViews>
    <sheetView showGridLines="0" zoomScaleNormal="100" workbookViewId="0">
      <selection activeCell="D7" sqref="D7"/>
    </sheetView>
  </sheetViews>
  <sheetFormatPr defaultRowHeight="15" x14ac:dyDescent="0.25"/>
  <cols>
    <col min="1" max="1" width="48.140625" customWidth="1"/>
    <col min="2" max="2" width="16.7109375" style="34" customWidth="1"/>
    <col min="3" max="3" width="2.7109375" customWidth="1"/>
    <col min="4" max="4" width="16.7109375" customWidth="1"/>
    <col min="5" max="5" width="2.7109375" customWidth="1"/>
    <col min="6" max="6" width="16.7109375" customWidth="1"/>
    <col min="7" max="7" width="2.7109375" customWidth="1"/>
    <col min="8" max="8" width="16.7109375" customWidth="1"/>
    <col min="9" max="9" width="2.7109375" customWidth="1"/>
    <col min="10" max="10" width="16.7109375" customWidth="1"/>
    <col min="11" max="11" width="2.7109375" customWidth="1"/>
    <col min="12" max="12" width="16.7109375" customWidth="1"/>
    <col min="13" max="13" width="2.7109375" customWidth="1"/>
    <col min="14" max="14" width="16.7109375" customWidth="1"/>
    <col min="15" max="15" width="2.7109375" customWidth="1"/>
    <col min="16" max="16" width="16.7109375" customWidth="1"/>
    <col min="17" max="17" width="2.7109375" customWidth="1"/>
    <col min="18" max="18" width="16.7109375" customWidth="1"/>
    <col min="19" max="19" width="2.7109375" customWidth="1"/>
    <col min="20" max="20" width="16.7109375" customWidth="1"/>
    <col min="21" max="21" width="0" hidden="1" customWidth="1"/>
  </cols>
  <sheetData>
    <row r="1" spans="1:21" ht="15.75" x14ac:dyDescent="0.25">
      <c r="A1" s="22" t="s">
        <v>134</v>
      </c>
      <c r="B1" s="45"/>
      <c r="C1" s="21"/>
      <c r="D1" s="21"/>
      <c r="E1" s="21"/>
      <c r="F1" s="21"/>
      <c r="G1" s="21"/>
      <c r="H1" s="21"/>
      <c r="I1" s="21"/>
      <c r="J1" s="21"/>
      <c r="L1" s="20"/>
      <c r="M1" s="21"/>
      <c r="N1" s="21"/>
      <c r="O1" s="21"/>
      <c r="P1" s="21"/>
      <c r="Q1" s="21"/>
      <c r="R1" s="21"/>
      <c r="S1" s="21"/>
      <c r="T1" s="21"/>
    </row>
    <row r="2" spans="1:21" x14ac:dyDescent="0.25">
      <c r="A2" s="23" t="s">
        <v>150</v>
      </c>
      <c r="B2" s="43"/>
      <c r="L2" s="23"/>
    </row>
    <row r="3" spans="1:21" x14ac:dyDescent="0.25">
      <c r="A3" s="23" t="s">
        <v>16</v>
      </c>
      <c r="B3" s="43"/>
      <c r="L3" s="23"/>
    </row>
    <row r="4" spans="1:21" x14ac:dyDescent="0.25">
      <c r="A4" s="23"/>
      <c r="B4" s="43"/>
      <c r="L4" s="23"/>
    </row>
    <row r="5" spans="1:21" ht="45" x14ac:dyDescent="0.25">
      <c r="B5" s="46" t="str">
        <f>IF(Portfolio!A15&lt;&gt;"",Portfolio!A15,"")</f>
        <v>Example Donor Project</v>
      </c>
      <c r="C5" s="14"/>
      <c r="D5" s="19" t="str">
        <f>IF(Portfolio!A16&lt;&gt;"",Portfolio!A16,"")</f>
        <v/>
      </c>
      <c r="E5" s="14"/>
      <c r="F5" s="19" t="str">
        <f>IF(Portfolio!A17&lt;&gt;"",Portfolio!A17,"")</f>
        <v/>
      </c>
      <c r="G5" s="14"/>
      <c r="H5" s="19" t="str">
        <f>IF(Portfolio!A18&lt;&gt;"",Portfolio!A18,"")</f>
        <v/>
      </c>
      <c r="I5" s="14"/>
      <c r="J5" s="19" t="str">
        <f>IF(Portfolio!A19&lt;&gt;"",Portfolio!A19,"")</f>
        <v/>
      </c>
      <c r="K5" s="14"/>
      <c r="L5" s="19" t="str">
        <f>IF(Portfolio!A20&lt;&gt;"",Portfolio!A20,"")</f>
        <v/>
      </c>
      <c r="M5" s="14"/>
      <c r="N5" s="19" t="str">
        <f>IF(Portfolio!A21&lt;&gt;"",Portfolio!A21,"")</f>
        <v/>
      </c>
      <c r="O5" s="14"/>
      <c r="P5" s="19" t="str">
        <f>IF(Portfolio!A22&lt;&gt;"",Portfolio!A22,"")</f>
        <v/>
      </c>
      <c r="Q5" s="14"/>
      <c r="R5" s="19" t="str">
        <f>IF(Portfolio!A23&lt;&gt;"",Portfolio!A23,"")</f>
        <v/>
      </c>
      <c r="S5" s="14"/>
      <c r="T5" s="19" t="str">
        <f>IF(Portfolio!A24&lt;&gt;"",Portfolio!A24,"")</f>
        <v/>
      </c>
    </row>
    <row r="6" spans="1:21" x14ac:dyDescent="0.25">
      <c r="A6" s="2" t="s">
        <v>17</v>
      </c>
      <c r="B6" s="47"/>
      <c r="D6" s="2"/>
      <c r="F6" s="2"/>
      <c r="H6" s="2"/>
      <c r="J6" s="2"/>
      <c r="L6" s="2"/>
      <c r="N6" s="2"/>
      <c r="P6" s="2"/>
      <c r="R6" s="2"/>
      <c r="T6" s="2"/>
    </row>
    <row r="7" spans="1:21" ht="30" x14ac:dyDescent="0.25">
      <c r="A7" s="15" t="s">
        <v>135</v>
      </c>
      <c r="B7" s="51" t="s">
        <v>9</v>
      </c>
      <c r="C7" s="14"/>
      <c r="D7" s="144"/>
      <c r="E7" s="14"/>
      <c r="F7" s="144"/>
      <c r="G7" s="14"/>
      <c r="H7" s="144"/>
      <c r="I7" s="14"/>
      <c r="J7" s="144"/>
      <c r="K7" s="14"/>
      <c r="L7" s="144"/>
      <c r="M7" s="14"/>
      <c r="N7" s="144"/>
      <c r="O7" s="14"/>
      <c r="P7" s="144"/>
      <c r="Q7" s="14"/>
      <c r="R7" s="144"/>
      <c r="S7" s="14"/>
      <c r="T7" s="144"/>
      <c r="U7">
        <f>IF(OR(D7="Yes",F7="Yes",H7="Yes",J7="Yes",L7="Yes",N7="Yes",P7="Yes",,R7="Yes",,T7="Yes"),1,0)</f>
        <v>0</v>
      </c>
    </row>
    <row r="8" spans="1:21" x14ac:dyDescent="0.25">
      <c r="A8" t="s">
        <v>18</v>
      </c>
    </row>
    <row r="9" spans="1:21" ht="30" x14ac:dyDescent="0.25">
      <c r="A9" s="24" t="s">
        <v>136</v>
      </c>
      <c r="B9" s="52">
        <v>500000</v>
      </c>
      <c r="D9" s="145"/>
      <c r="F9" s="145"/>
      <c r="H9" s="145"/>
      <c r="J9" s="145"/>
      <c r="L9" s="145"/>
      <c r="N9" s="145"/>
      <c r="P9" s="145"/>
      <c r="R9" s="145"/>
      <c r="T9" s="145"/>
    </row>
    <row r="10" spans="1:21" ht="60" x14ac:dyDescent="0.25">
      <c r="A10" s="24" t="s">
        <v>1581</v>
      </c>
      <c r="B10" s="52">
        <v>50000</v>
      </c>
      <c r="D10" s="145"/>
      <c r="F10" s="145"/>
      <c r="H10" s="145"/>
      <c r="J10" s="145"/>
      <c r="L10" s="145"/>
      <c r="N10" s="145"/>
      <c r="P10" s="145"/>
      <c r="R10" s="145"/>
      <c r="T10" s="145"/>
    </row>
    <row r="11" spans="1:21" ht="30" x14ac:dyDescent="0.25">
      <c r="A11" s="24" t="s">
        <v>160</v>
      </c>
      <c r="B11" s="52">
        <v>2000000</v>
      </c>
      <c r="D11" s="145"/>
      <c r="F11" s="145"/>
      <c r="H11" s="145"/>
      <c r="J11" s="145"/>
      <c r="L11" s="145"/>
      <c r="N11" s="145"/>
      <c r="P11" s="145"/>
      <c r="R11" s="145"/>
      <c r="T11" s="145"/>
    </row>
    <row r="12" spans="1:21" ht="30" x14ac:dyDescent="0.25">
      <c r="A12" s="24" t="s">
        <v>19</v>
      </c>
      <c r="B12" s="48">
        <f>IFERROR((B9-B10)/B11,"")</f>
        <v>0.22500000000000001</v>
      </c>
      <c r="D12" s="36" t="str">
        <f>IFERROR((D9-D10)/D11,"")</f>
        <v/>
      </c>
      <c r="F12" s="36" t="str">
        <f>IFERROR((F9-F10)/F11,"")</f>
        <v/>
      </c>
      <c r="H12" s="36" t="str">
        <f>IFERROR((H9-H10)/H11,"")</f>
        <v/>
      </c>
      <c r="J12" s="36" t="str">
        <f>IFERROR((J9-J10)/J11,"")</f>
        <v/>
      </c>
      <c r="L12" s="36" t="str">
        <f>IFERROR((L9-L10)/L11,"")</f>
        <v/>
      </c>
      <c r="N12" s="36" t="str">
        <f>IFERROR((N9-N10)/N11,"")</f>
        <v/>
      </c>
      <c r="P12" s="36" t="str">
        <f>IFERROR((P9-P10)/P11,"")</f>
        <v/>
      </c>
      <c r="R12" s="36" t="str">
        <f>IFERROR((R9-R10)/R11,"")</f>
        <v/>
      </c>
      <c r="T12" s="36" t="str">
        <f>IFERROR((T9-T10)/T11,"")</f>
        <v/>
      </c>
    </row>
    <row r="13" spans="1:21" s="1" customFormat="1" ht="30" x14ac:dyDescent="0.25">
      <c r="A13"/>
      <c r="B13" s="85" t="str">
        <f>IFERROR(IF(B12&lt;10%, "OR balance must be 10% or greater",""),"")</f>
        <v/>
      </c>
      <c r="D13" s="85" t="str">
        <f>IFERROR(IF(D12&lt;10%, "OR balance must be 10% or greater",""),"")</f>
        <v/>
      </c>
      <c r="F13" s="85" t="str">
        <f>IFERROR(IF(F12&lt;10%, "OR balance must be 10% or greater",""),"")</f>
        <v/>
      </c>
      <c r="H13" s="85" t="str">
        <f>IFERROR(IF(H12&lt;10%, "OR balance must be 10% or greater",""),"")</f>
        <v/>
      </c>
      <c r="J13" s="85" t="str">
        <f>IFERROR(IF(J12&lt;10%, "OR balance must be 10% or greater",""),"")</f>
        <v/>
      </c>
      <c r="L13" s="85" t="str">
        <f>IFERROR(IF(L12&lt;10%, "OR balance must be 10% or greater",""),"")</f>
        <v/>
      </c>
      <c r="N13" s="85" t="str">
        <f>IFERROR(IF(N12&lt;10%, "OR balance must be 10% or greater",""),"")</f>
        <v/>
      </c>
      <c r="P13" s="85" t="str">
        <f>IFERROR(IF(P12&lt;10%, "OR balance must be 10% or greater",""),"")</f>
        <v/>
      </c>
      <c r="R13" s="85" t="str">
        <f>IFERROR(IF(R12&lt;10%, "OR balance must be 10% or greater",""),"")</f>
        <v/>
      </c>
      <c r="T13" s="85" t="str">
        <f>IFERROR(IF(T12&lt;10%, "OR balance must be 10% or greater",""),"")</f>
        <v/>
      </c>
    </row>
    <row r="14" spans="1:21" s="1" customFormat="1" x14ac:dyDescent="0.25">
      <c r="A14" s="95" t="s">
        <v>1498</v>
      </c>
      <c r="B14" s="85"/>
      <c r="D14" s="85"/>
      <c r="F14" s="85"/>
      <c r="H14" s="85"/>
      <c r="J14" s="85"/>
      <c r="L14" s="85"/>
      <c r="N14" s="85"/>
      <c r="P14" s="85"/>
      <c r="R14" s="85"/>
      <c r="T14" s="85"/>
    </row>
    <row r="15" spans="1:21" s="1" customFormat="1" x14ac:dyDescent="0.25">
      <c r="A15"/>
      <c r="B15" s="85"/>
      <c r="D15" s="85"/>
      <c r="F15" s="85"/>
      <c r="H15" s="85"/>
      <c r="J15" s="85"/>
      <c r="L15" s="85"/>
      <c r="N15" s="85"/>
      <c r="P15" s="85"/>
      <c r="R15" s="85"/>
      <c r="T15" s="85"/>
    </row>
    <row r="16" spans="1:21" x14ac:dyDescent="0.25">
      <c r="A16" s="2" t="s">
        <v>20</v>
      </c>
    </row>
    <row r="17" spans="1:21" ht="17.25" x14ac:dyDescent="0.25">
      <c r="A17" s="15" t="s">
        <v>165</v>
      </c>
      <c r="B17" s="51" t="s">
        <v>9</v>
      </c>
      <c r="C17" s="14"/>
      <c r="D17" s="144"/>
      <c r="E17" s="14"/>
      <c r="F17" s="144"/>
      <c r="G17" s="14"/>
      <c r="H17" s="144"/>
      <c r="I17" s="14"/>
      <c r="J17" s="144"/>
      <c r="K17" s="14"/>
      <c r="L17" s="144"/>
      <c r="M17" s="14"/>
      <c r="N17" s="144"/>
      <c r="O17" s="14"/>
      <c r="P17" s="144"/>
      <c r="Q17" s="14"/>
      <c r="R17" s="144"/>
      <c r="S17" s="14"/>
      <c r="T17" s="144"/>
    </row>
    <row r="18" spans="1:21" x14ac:dyDescent="0.25">
      <c r="A18" t="s">
        <v>18</v>
      </c>
    </row>
    <row r="19" spans="1:21" x14ac:dyDescent="0.25">
      <c r="A19" s="24" t="s">
        <v>21</v>
      </c>
      <c r="B19" s="52">
        <v>15000</v>
      </c>
      <c r="D19" s="145"/>
      <c r="F19" s="145"/>
      <c r="H19" s="145"/>
      <c r="J19" s="145"/>
      <c r="L19" s="145"/>
      <c r="N19" s="145"/>
      <c r="P19" s="145"/>
      <c r="R19" s="145"/>
      <c r="T19" s="145"/>
    </row>
    <row r="20" spans="1:21" ht="75" x14ac:dyDescent="0.25">
      <c r="A20" s="24" t="s">
        <v>1489</v>
      </c>
      <c r="B20" s="52">
        <v>15000</v>
      </c>
      <c r="D20" s="145"/>
      <c r="F20" s="145"/>
      <c r="H20" s="145"/>
      <c r="J20" s="145"/>
      <c r="L20" s="145"/>
      <c r="N20" s="145"/>
      <c r="P20" s="145"/>
      <c r="R20" s="145"/>
      <c r="T20" s="145"/>
    </row>
    <row r="21" spans="1:21" x14ac:dyDescent="0.25">
      <c r="A21" s="24" t="s">
        <v>22</v>
      </c>
      <c r="B21" s="52">
        <v>250000</v>
      </c>
      <c r="D21" s="145"/>
      <c r="F21" s="145"/>
      <c r="H21" s="145"/>
      <c r="J21" s="145"/>
      <c r="L21" s="145"/>
      <c r="N21" s="145"/>
      <c r="P21" s="145"/>
      <c r="R21" s="145"/>
      <c r="T21" s="145"/>
    </row>
    <row r="22" spans="1:21" ht="105" x14ac:dyDescent="0.25">
      <c r="A22" s="24" t="s">
        <v>1585</v>
      </c>
      <c r="B22" s="52">
        <v>85000</v>
      </c>
      <c r="D22" s="145"/>
      <c r="F22" s="145"/>
      <c r="H22" s="145"/>
      <c r="J22" s="145"/>
      <c r="L22" s="145"/>
      <c r="N22" s="145"/>
      <c r="P22" s="145"/>
      <c r="R22" s="145"/>
      <c r="T22" s="145"/>
    </row>
    <row r="23" spans="1:21" x14ac:dyDescent="0.25">
      <c r="A23" s="24"/>
      <c r="B23" s="94"/>
      <c r="D23" s="96"/>
      <c r="F23" s="96"/>
      <c r="H23" s="96"/>
      <c r="J23" s="96"/>
      <c r="L23" s="96"/>
      <c r="N23" s="96"/>
      <c r="P23" s="96"/>
      <c r="R23" s="96"/>
      <c r="T23" s="96"/>
    </row>
    <row r="24" spans="1:21" x14ac:dyDescent="0.25">
      <c r="A24" s="2" t="s">
        <v>23</v>
      </c>
    </row>
    <row r="25" spans="1:21" ht="30" x14ac:dyDescent="0.25">
      <c r="A25" s="15" t="s">
        <v>137</v>
      </c>
      <c r="B25" s="51" t="s">
        <v>9</v>
      </c>
      <c r="C25" s="14"/>
      <c r="D25" s="144"/>
      <c r="E25" s="14"/>
      <c r="F25" s="144"/>
      <c r="G25" s="14"/>
      <c r="H25" s="144"/>
      <c r="I25" s="14"/>
      <c r="J25" s="144"/>
      <c r="K25" s="14"/>
      <c r="L25" s="144"/>
      <c r="M25" s="14"/>
      <c r="N25" s="144"/>
      <c r="O25" s="14"/>
      <c r="P25" s="144"/>
      <c r="Q25" s="14"/>
      <c r="R25" s="144"/>
      <c r="S25" s="14"/>
      <c r="T25" s="144"/>
      <c r="U25">
        <f>IF(OR(D25="Yes",F25="Yes",H25="Yes",J25="Yes",L25="Yes",N25="Yes",P25="Yes",,R25="Yes",,T25="Yes"),1,0)</f>
        <v>0</v>
      </c>
    </row>
    <row r="26" spans="1:21" x14ac:dyDescent="0.25">
      <c r="A26" t="s">
        <v>18</v>
      </c>
    </row>
    <row r="27" spans="1:21" ht="30" x14ac:dyDescent="0.25">
      <c r="A27" s="24" t="s">
        <v>1579</v>
      </c>
      <c r="B27" s="52">
        <v>125000</v>
      </c>
      <c r="D27" s="145"/>
      <c r="F27" s="145"/>
      <c r="H27" s="145"/>
      <c r="J27" s="145"/>
      <c r="L27" s="145"/>
      <c r="N27" s="145"/>
      <c r="P27" s="145"/>
      <c r="R27" s="145"/>
      <c r="T27" s="145"/>
    </row>
    <row r="28" spans="1:21" ht="30" x14ac:dyDescent="0.25">
      <c r="A28" s="24" t="s">
        <v>1580</v>
      </c>
      <c r="B28" s="52">
        <v>92500</v>
      </c>
      <c r="D28" s="145"/>
      <c r="F28" s="145"/>
      <c r="H28" s="145"/>
      <c r="J28" s="145"/>
      <c r="L28" s="145"/>
      <c r="N28" s="145"/>
      <c r="P28" s="145"/>
      <c r="R28" s="145"/>
      <c r="T28" s="145"/>
    </row>
    <row r="29" spans="1:21" ht="75" x14ac:dyDescent="0.25">
      <c r="A29" s="24" t="s">
        <v>1587</v>
      </c>
      <c r="B29" s="49">
        <f>2/3*B28</f>
        <v>61666.666666666664</v>
      </c>
      <c r="D29" s="25">
        <f>2/3*D28</f>
        <v>0</v>
      </c>
      <c r="F29" s="25">
        <f>2/3*F28</f>
        <v>0</v>
      </c>
      <c r="H29" s="25">
        <f>2/3*H28</f>
        <v>0</v>
      </c>
      <c r="J29" s="25">
        <f>2/3*J28</f>
        <v>0</v>
      </c>
      <c r="L29" s="25">
        <f>2/3*L28</f>
        <v>0</v>
      </c>
      <c r="N29" s="25">
        <f>2/3*N28</f>
        <v>0</v>
      </c>
      <c r="P29" s="25">
        <f>2/3*P28</f>
        <v>0</v>
      </c>
      <c r="R29" s="25">
        <f>2/3*R28</f>
        <v>0</v>
      </c>
      <c r="T29" s="25">
        <f>2/3*T28</f>
        <v>0</v>
      </c>
    </row>
    <row r="30" spans="1:21" ht="60" x14ac:dyDescent="0.25">
      <c r="A30" s="24" t="s">
        <v>24</v>
      </c>
      <c r="B30" s="49">
        <f>B28-B29</f>
        <v>30833.333333333336</v>
      </c>
      <c r="D30" s="25">
        <f>D28-D29</f>
        <v>0</v>
      </c>
      <c r="F30" s="25">
        <f>F28-F29</f>
        <v>0</v>
      </c>
      <c r="H30" s="25">
        <f>H28-H29</f>
        <v>0</v>
      </c>
      <c r="J30" s="25">
        <f>J28-J29</f>
        <v>0</v>
      </c>
      <c r="L30" s="25">
        <f>L28-L29</f>
        <v>0</v>
      </c>
      <c r="N30" s="25">
        <f>N28-N29</f>
        <v>0</v>
      </c>
      <c r="P30" s="25">
        <f>P28-P29</f>
        <v>0</v>
      </c>
      <c r="R30" s="25">
        <f>R28-R29</f>
        <v>0</v>
      </c>
      <c r="T30" s="25">
        <f>T28-T29</f>
        <v>0</v>
      </c>
    </row>
    <row r="32" spans="1:21" x14ac:dyDescent="0.25">
      <c r="A32" s="2" t="s">
        <v>25</v>
      </c>
    </row>
    <row r="33" spans="1:21" ht="45" x14ac:dyDescent="0.25">
      <c r="A33" s="15" t="s">
        <v>138</v>
      </c>
      <c r="B33" s="51" t="s">
        <v>9</v>
      </c>
      <c r="C33" s="14"/>
      <c r="D33" s="144"/>
      <c r="E33" s="14"/>
      <c r="F33" s="144"/>
      <c r="G33" s="14"/>
      <c r="H33" s="144"/>
      <c r="I33" s="14"/>
      <c r="J33" s="144"/>
      <c r="K33" s="14"/>
      <c r="L33" s="144"/>
      <c r="M33" s="14"/>
      <c r="N33" s="144"/>
      <c r="O33" s="14"/>
      <c r="P33" s="144"/>
      <c r="Q33" s="14"/>
      <c r="R33" s="144"/>
      <c r="S33" s="14"/>
      <c r="T33" s="144"/>
      <c r="U33">
        <f>IF(OR(D33="Yes",F33="Yes",H33="Yes",J33="Yes",L33="Yes",N33="Yes",P33="Yes",,R33="Yes",,T33="Yes"),1,0)</f>
        <v>0</v>
      </c>
    </row>
    <row r="34" spans="1:21" x14ac:dyDescent="0.25">
      <c r="A34" t="s">
        <v>18</v>
      </c>
    </row>
    <row r="35" spans="1:21" ht="30" x14ac:dyDescent="0.25">
      <c r="A35" s="24" t="s">
        <v>26</v>
      </c>
      <c r="B35" s="53">
        <v>43466</v>
      </c>
      <c r="D35" s="146"/>
      <c r="F35" s="146"/>
      <c r="H35" s="146"/>
      <c r="J35" s="146"/>
      <c r="L35" s="146"/>
      <c r="N35" s="146"/>
      <c r="P35" s="146"/>
      <c r="R35" s="146"/>
      <c r="T35" s="146"/>
    </row>
    <row r="36" spans="1:21" ht="45" x14ac:dyDescent="0.25">
      <c r="A36" s="24" t="s">
        <v>157</v>
      </c>
      <c r="B36" s="52">
        <v>50000</v>
      </c>
      <c r="D36" s="145"/>
      <c r="F36" s="145"/>
      <c r="H36" s="145"/>
      <c r="J36" s="145"/>
      <c r="L36" s="145"/>
      <c r="N36" s="145"/>
      <c r="P36" s="145"/>
      <c r="R36" s="145"/>
      <c r="T36" s="145"/>
    </row>
    <row r="37" spans="1:21" ht="45" x14ac:dyDescent="0.25">
      <c r="A37" s="24" t="s">
        <v>1506</v>
      </c>
      <c r="B37" s="54" t="s">
        <v>139</v>
      </c>
      <c r="D37" s="147"/>
      <c r="F37" s="147"/>
      <c r="H37" s="147"/>
      <c r="J37" s="147"/>
      <c r="L37" s="147"/>
      <c r="N37" s="147"/>
      <c r="P37" s="147"/>
      <c r="R37" s="147"/>
      <c r="T37" s="147"/>
    </row>
    <row r="39" spans="1:21" x14ac:dyDescent="0.25">
      <c r="A39" s="26" t="s">
        <v>27</v>
      </c>
    </row>
    <row r="40" spans="1:21" ht="30" x14ac:dyDescent="0.25">
      <c r="A40" s="15" t="s">
        <v>140</v>
      </c>
      <c r="B40" s="51" t="s">
        <v>9</v>
      </c>
      <c r="C40" s="14"/>
      <c r="D40" s="144"/>
      <c r="E40" s="14"/>
      <c r="F40" s="144"/>
      <c r="G40" s="14"/>
      <c r="H40" s="144"/>
      <c r="I40" s="14"/>
      <c r="J40" s="144"/>
      <c r="K40" s="14"/>
      <c r="L40" s="144"/>
      <c r="M40" s="14"/>
      <c r="N40" s="144"/>
      <c r="O40" s="14"/>
      <c r="P40" s="144"/>
      <c r="Q40" s="14"/>
      <c r="R40" s="144"/>
      <c r="S40" s="14"/>
      <c r="T40" s="144"/>
      <c r="U40">
        <f>IF(OR(D40="Yes",F40="Yes",H40="Yes",J40="Yes",L40="Yes",N40="Yes",P40="Yes",,R40="Yes",,T40="Yes"),1,0)</f>
        <v>0</v>
      </c>
    </row>
    <row r="41" spans="1:21" x14ac:dyDescent="0.25">
      <c r="A41" t="s">
        <v>18</v>
      </c>
    </row>
    <row r="42" spans="1:21" ht="45" x14ac:dyDescent="0.25">
      <c r="A42" s="24" t="s">
        <v>158</v>
      </c>
      <c r="B42" s="52">
        <v>25000</v>
      </c>
      <c r="D42" s="145"/>
      <c r="F42" s="145"/>
      <c r="H42" s="145"/>
      <c r="J42" s="145"/>
      <c r="L42" s="145"/>
      <c r="N42" s="145"/>
      <c r="P42" s="145"/>
      <c r="R42" s="145"/>
      <c r="T42" s="145"/>
    </row>
    <row r="44" spans="1:21" x14ac:dyDescent="0.25">
      <c r="A44" s="2" t="s">
        <v>28</v>
      </c>
      <c r="B44" s="55">
        <f>SUM(B42,B36,B29,B10)</f>
        <v>186666.66666666666</v>
      </c>
      <c r="C44" s="2"/>
      <c r="D44" s="27">
        <f>SUM(D42,D36,D29,D10)</f>
        <v>0</v>
      </c>
      <c r="E44" s="2"/>
      <c r="F44" s="27">
        <f>SUM(F42,F36,F29,F10)</f>
        <v>0</v>
      </c>
      <c r="G44" s="2"/>
      <c r="H44" s="27">
        <f>SUM(H42,H36,H29,H10)</f>
        <v>0</v>
      </c>
      <c r="I44" s="2"/>
      <c r="J44" s="27">
        <f>SUM(J42,J36,J29,J10)</f>
        <v>0</v>
      </c>
      <c r="K44" s="2"/>
      <c r="L44" s="27">
        <f>SUM(L42,L36,L29,L10)</f>
        <v>0</v>
      </c>
      <c r="M44" s="2"/>
      <c r="N44" s="27">
        <f>SUM(N42,N36,N29,N10)</f>
        <v>0</v>
      </c>
      <c r="O44" s="2"/>
      <c r="P44" s="27">
        <f>SUM(P42,P36,P29,P10)</f>
        <v>0</v>
      </c>
      <c r="Q44" s="2"/>
      <c r="R44" s="27">
        <f>SUM(R42,R36,R29,R10)</f>
        <v>0</v>
      </c>
      <c r="S44" s="2"/>
      <c r="T44" s="27">
        <f>SUM(T42,T36,T29,T10)</f>
        <v>0</v>
      </c>
    </row>
    <row r="46" spans="1:21" x14ac:dyDescent="0.25">
      <c r="A46" t="s">
        <v>29</v>
      </c>
    </row>
  </sheetData>
  <sheetProtection algorithmName="SHA-512" hashValue="D5OiaPxwTXxLqoPaQtOHcob79yiV9RoDQwnvX8S6lv4/diWnIyvd185v2Ix5O0OeX44A80ZfPoovizzUWe/VNA==" saltValue="FdSLQ2AH5bif2aQtgpMiKA==" spinCount="100000" sheet="1" objects="1" scenarios="1"/>
  <phoneticPr fontId="5" type="noConversion"/>
  <pageMargins left="0.7" right="0.7" top="0.75" bottom="0.75" header="0.3" footer="0.3"/>
  <pageSetup scale="57" orientation="portrait" r:id="rId1"/>
  <headerFooter>
    <oddHeader>&amp;C&amp;"-,Bold"&amp;14MOHCD Post-COVID Portfolio Stabilization Application</oddHeader>
    <oddFooter>&amp;L&amp;A&amp;R&amp;P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E98DEBC-6BA9-4A35-BD84-F229F7159210}">
          <x14:formula1>
            <xm:f>DropDown!$A$2:$A$3</xm:f>
          </x14:formula1>
          <xm:sqref>B7 B17 B25 B33 B40 D7 D17 D25 D33 D40 F7 F17 F25 F33 F40 H7 H17 H25 H33 H40 L25 L33 L40 L7 T40 N7 N17 N25 N33 N40 P7 P17 P25 P33 P40 R7 R17 R25 R33 R40 T7 T17 T25 T33 J7 J40 J33 J25 J17 L17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10DC1-BE2B-4A9D-8910-D55DCC21FD2B}">
  <dimension ref="A1:Z80"/>
  <sheetViews>
    <sheetView showGridLines="0" zoomScaleNormal="100" workbookViewId="0">
      <selection activeCell="C17" sqref="C17"/>
    </sheetView>
  </sheetViews>
  <sheetFormatPr defaultRowHeight="15" x14ac:dyDescent="0.25"/>
  <cols>
    <col min="1" max="1" width="33" customWidth="1"/>
    <col min="2" max="11" width="13.85546875" customWidth="1"/>
    <col min="12" max="12" width="18.140625" bestFit="1" customWidth="1"/>
    <col min="13" max="13" width="13.5703125" customWidth="1"/>
  </cols>
  <sheetData>
    <row r="1" spans="1:13" ht="15.75" x14ac:dyDescent="0.25">
      <c r="A1" s="22" t="s">
        <v>39</v>
      </c>
      <c r="B1" s="22"/>
      <c r="C1" s="22"/>
      <c r="D1" s="22"/>
      <c r="E1" s="22"/>
      <c r="F1" s="22"/>
      <c r="G1" s="22"/>
      <c r="H1" s="22"/>
      <c r="I1" s="22"/>
      <c r="J1" s="22"/>
      <c r="K1" s="22"/>
    </row>
    <row r="2" spans="1:13" x14ac:dyDescent="0.25">
      <c r="A2" t="s">
        <v>1499</v>
      </c>
    </row>
    <row r="3" spans="1:13" x14ac:dyDescent="0.25">
      <c r="A3" t="s">
        <v>1500</v>
      </c>
    </row>
    <row r="4" spans="1:13" x14ac:dyDescent="0.25">
      <c r="A4" t="s">
        <v>1501</v>
      </c>
    </row>
    <row r="6" spans="1:13" s="18" customFormat="1" ht="30" x14ac:dyDescent="0.25">
      <c r="A6" s="32" t="s">
        <v>40</v>
      </c>
      <c r="B6" s="46" t="str">
        <f>IF(Portfolio!A15&lt;&gt;"",Portfolio!A15,"")</f>
        <v>Example Donor Project</v>
      </c>
      <c r="C6" s="19" t="str">
        <f>IF(Portfolio!A16&lt;&gt;"",Portfolio!A16,"")</f>
        <v/>
      </c>
      <c r="D6" s="19" t="str">
        <f>IF(Portfolio!A17&lt;&gt;"",Portfolio!A17,"")</f>
        <v/>
      </c>
      <c r="E6" s="19" t="str">
        <f>IF(Portfolio!A18&lt;&gt;"",Portfolio!A18,"")</f>
        <v/>
      </c>
      <c r="F6" s="19" t="str">
        <f>IF(Portfolio!A19&lt;&gt;"",Portfolio!A19,"")</f>
        <v/>
      </c>
      <c r="G6" s="19" t="str">
        <f>IF(Portfolio!A20&lt;&gt;"",Portfolio!A20,"")</f>
        <v/>
      </c>
      <c r="H6" s="19" t="str">
        <f>IF(Portfolio!A21&lt;&gt;"",Portfolio!A21,"")</f>
        <v/>
      </c>
      <c r="I6" s="19" t="str">
        <f>IF(Portfolio!A22&lt;&gt;"",Portfolio!A22,"")</f>
        <v/>
      </c>
      <c r="J6" s="19" t="str">
        <f>IF(Portfolio!A23&lt;&gt;"",Portfolio!A23,"")</f>
        <v/>
      </c>
      <c r="K6" s="19" t="str">
        <f>IF(Portfolio!A24&lt;&gt;"",Portfolio!A24,"")</f>
        <v/>
      </c>
    </row>
    <row r="7" spans="1:13" x14ac:dyDescent="0.25">
      <c r="A7" s="28" t="s">
        <v>41</v>
      </c>
      <c r="B7" s="57">
        <f>IF('Donor Project'!B7="Yes",'Donor Project'!B10,"")</f>
        <v>50000</v>
      </c>
      <c r="C7" s="30" t="str">
        <f>IF('Donor Project'!D7="Yes",'Donor Project'!D10,"")</f>
        <v/>
      </c>
      <c r="D7" s="30" t="str">
        <f>IF('Donor Project'!F7="Yes",'Donor Project'!F10,"")</f>
        <v/>
      </c>
      <c r="E7" s="30" t="str">
        <f>IF('Donor Project'!H7="Yes",'Donor Project'!H10,"")</f>
        <v/>
      </c>
      <c r="F7" s="30" t="str">
        <f>IF('Donor Project'!J7="Yes",'Donor Project'!J10,"")</f>
        <v/>
      </c>
      <c r="G7" s="30" t="str">
        <f>IF('Donor Project'!L7="Yes",'Donor Project'!L10,"")</f>
        <v/>
      </c>
      <c r="H7" s="30" t="str">
        <f>IF('Donor Project'!N7="Yes",'Donor Project'!N10,"")</f>
        <v/>
      </c>
      <c r="I7" s="30" t="str">
        <f>IF('Donor Project'!P7="Yes",'Donor Project'!P10,"")</f>
        <v/>
      </c>
      <c r="J7" s="30" t="str">
        <f>IF('Donor Project'!R7="Yes",'Donor Project'!R10,"")</f>
        <v/>
      </c>
      <c r="K7" s="30" t="str">
        <f>IF('Donor Project'!T7="Yes",'Donor Project'!T10,"")</f>
        <v/>
      </c>
      <c r="M7" s="18"/>
    </row>
    <row r="8" spans="1:13" x14ac:dyDescent="0.25">
      <c r="A8" s="28" t="s">
        <v>1566</v>
      </c>
      <c r="B8" s="57">
        <f>IF('Donor Project'!B17="Yes",'Donor Project'!B20,"")</f>
        <v>15000</v>
      </c>
      <c r="C8" s="30" t="str">
        <f>IF('Donor Project'!D17="Yes",'Donor Project'!D20,"")</f>
        <v/>
      </c>
      <c r="D8" s="30" t="str">
        <f>IF('Donor Project'!F17="Yes",'Donor Project'!F20,"")</f>
        <v/>
      </c>
      <c r="E8" s="30" t="str">
        <f>IF('Donor Project'!H17="Yes",'Donor Project'!H20,"")</f>
        <v/>
      </c>
      <c r="F8" s="30" t="str">
        <f>IF('Donor Project'!J17="Yes",'Donor Project'!J20,"")</f>
        <v/>
      </c>
      <c r="G8" s="30" t="str">
        <f>IF('Donor Project'!L17="Yes",'Donor Project'!L11,"")</f>
        <v/>
      </c>
      <c r="H8" s="30" t="str">
        <f>IF('Donor Project'!N8="Yes",'Donor Project'!N20,"")</f>
        <v/>
      </c>
      <c r="I8" s="30" t="str">
        <f>IF('Donor Project'!P17="Yes",'Donor Project'!P20,"")</f>
        <v/>
      </c>
      <c r="J8" s="30" t="str">
        <f>IF('Donor Project'!R17="Yes",'Donor Project'!R20,"")</f>
        <v/>
      </c>
      <c r="K8" s="30" t="str">
        <f>IF('Donor Project'!T17="Yes",'Donor Project'!T20,"")</f>
        <v/>
      </c>
      <c r="M8" s="18"/>
    </row>
    <row r="9" spans="1:13" x14ac:dyDescent="0.25">
      <c r="A9" s="28" t="s">
        <v>23</v>
      </c>
      <c r="B9" s="57">
        <f>IF('Donor Project'!B25="Yes",'Donor Project'!B29,"")</f>
        <v>61666.666666666664</v>
      </c>
      <c r="C9" s="30" t="str">
        <f>IF('Donor Project'!D25="Yes",'Donor Project'!D29,"")</f>
        <v/>
      </c>
      <c r="D9" s="30" t="str">
        <f>IF('Donor Project'!F25="Yes",'Donor Project'!F29,"")</f>
        <v/>
      </c>
      <c r="E9" s="30" t="str">
        <f>IF('Donor Project'!H25="Yes",'Donor Project'!H29,"")</f>
        <v/>
      </c>
      <c r="F9" s="30" t="str">
        <f>IF('Donor Project'!J25="Yes",'Donor Project'!J29,"")</f>
        <v/>
      </c>
      <c r="G9" s="30" t="str">
        <f>IF('Donor Project'!L25="Yes",'Donor Project'!L29,"")</f>
        <v/>
      </c>
      <c r="H9" s="30" t="str">
        <f>IF('Donor Project'!N25="Yes",'Donor Project'!N29,"")</f>
        <v/>
      </c>
      <c r="I9" s="30" t="str">
        <f>IF('Donor Project'!P25="Yes",'Donor Project'!P29,"")</f>
        <v/>
      </c>
      <c r="J9" s="30" t="str">
        <f>IF('Donor Project'!R25="Yes",'Donor Project'!R29,"")</f>
        <v/>
      </c>
      <c r="K9" s="30" t="str">
        <f>IF('Donor Project'!T25="Yes",'Donor Project'!T29,"")</f>
        <v/>
      </c>
    </row>
    <row r="10" spans="1:13" x14ac:dyDescent="0.25">
      <c r="A10" s="28" t="s">
        <v>42</v>
      </c>
      <c r="B10" s="57">
        <f>IF('Donor Project'!B33="Yes",'Donor Project'!B36,"")</f>
        <v>50000</v>
      </c>
      <c r="C10" s="30" t="str">
        <f>IF('Donor Project'!D33="Yes",'Donor Project'!D36,"")</f>
        <v/>
      </c>
      <c r="D10" s="30" t="str">
        <f>IF('Donor Project'!F33="Yes",'Donor Project'!F36,"")</f>
        <v/>
      </c>
      <c r="E10" s="30" t="str">
        <f>IF('Donor Project'!H33="Yes",'Donor Project'!H36,"")</f>
        <v/>
      </c>
      <c r="F10" s="30" t="str">
        <f>IF('Donor Project'!J33="Yes",'Donor Project'!J36,"")</f>
        <v/>
      </c>
      <c r="G10" s="30" t="str">
        <f>IF('Donor Project'!L33="Yes",'Donor Project'!L36,"")</f>
        <v/>
      </c>
      <c r="H10" s="30" t="str">
        <f>IF('Donor Project'!N33="Yes",'Donor Project'!N36,"")</f>
        <v/>
      </c>
      <c r="I10" s="30" t="str">
        <f>IF('Donor Project'!P33="Yes",'Donor Project'!P36,"")</f>
        <v/>
      </c>
      <c r="J10" s="30" t="str">
        <f>IF('Donor Project'!R33="Yes",'Donor Project'!R36,"")</f>
        <v/>
      </c>
      <c r="K10" s="30" t="str">
        <f>IF('Donor Project'!T33="Yes",'Donor Project'!T36,"")</f>
        <v/>
      </c>
    </row>
    <row r="11" spans="1:13" x14ac:dyDescent="0.25">
      <c r="A11" s="28" t="s">
        <v>27</v>
      </c>
      <c r="B11" s="57">
        <f>IF('Donor Project'!B40="Yes",'Donor Project'!B42,"")</f>
        <v>25000</v>
      </c>
      <c r="C11" s="30" t="str">
        <f>IF('Donor Project'!D40="Yes",'Donor Project'!D42,"")</f>
        <v/>
      </c>
      <c r="D11" s="30" t="str">
        <f>IF('Donor Project'!F40="Yes",'Donor Project'!F42,"")</f>
        <v/>
      </c>
      <c r="E11" s="30" t="str">
        <f>IF('Donor Project'!H40="Yes",'Donor Project'!H42,"")</f>
        <v/>
      </c>
      <c r="F11" s="30" t="str">
        <f>IF('Donor Project'!J40="Yes",'Donor Project'!J42,"")</f>
        <v/>
      </c>
      <c r="G11" s="30" t="str">
        <f>IF('Donor Project'!L40="Yes",'Donor Project'!L42,"")</f>
        <v/>
      </c>
      <c r="H11" s="30" t="str">
        <f>IF('Donor Project'!N40="Yes",'Donor Project'!N42,"")</f>
        <v/>
      </c>
      <c r="I11" s="30" t="str">
        <f>IF('Donor Project'!P40="Yes",'Donor Project'!P42,"")</f>
        <v/>
      </c>
      <c r="J11" s="30" t="str">
        <f>IF('Donor Project'!R40="Yes",'Donor Project'!R42,"")</f>
        <v/>
      </c>
      <c r="K11" s="30" t="str">
        <f>IF('Donor Project'!T40="Yes",'Donor Project'!T42,"")</f>
        <v/>
      </c>
    </row>
    <row r="12" spans="1:13" x14ac:dyDescent="0.25">
      <c r="A12" s="31" t="s">
        <v>43</v>
      </c>
      <c r="B12" s="58">
        <f>SUM(B7,B9:B11)</f>
        <v>186666.66666666666</v>
      </c>
      <c r="C12" s="33">
        <f t="shared" ref="C12:K12" si="0">SUM(C7,C9:C11)</f>
        <v>0</v>
      </c>
      <c r="D12" s="33">
        <f t="shared" si="0"/>
        <v>0</v>
      </c>
      <c r="E12" s="33">
        <f t="shared" si="0"/>
        <v>0</v>
      </c>
      <c r="F12" s="33">
        <f t="shared" si="0"/>
        <v>0</v>
      </c>
      <c r="G12" s="33">
        <f t="shared" si="0"/>
        <v>0</v>
      </c>
      <c r="H12" s="33">
        <f t="shared" si="0"/>
        <v>0</v>
      </c>
      <c r="I12" s="33">
        <f t="shared" si="0"/>
        <v>0</v>
      </c>
      <c r="J12" s="33">
        <f t="shared" si="0"/>
        <v>0</v>
      </c>
      <c r="K12" s="33">
        <f t="shared" si="0"/>
        <v>0</v>
      </c>
    </row>
    <row r="13" spans="1:13" x14ac:dyDescent="0.25">
      <c r="A13" s="23" t="s">
        <v>1567</v>
      </c>
      <c r="B13" s="58"/>
      <c r="C13" s="97"/>
      <c r="D13" s="97"/>
      <c r="E13" s="97"/>
      <c r="F13" s="97"/>
      <c r="G13" s="97"/>
      <c r="H13" s="97"/>
      <c r="I13" s="97"/>
      <c r="J13" s="97"/>
      <c r="K13" s="97"/>
    </row>
    <row r="14" spans="1:13" x14ac:dyDescent="0.25">
      <c r="A14" s="23"/>
      <c r="B14" s="58"/>
      <c r="C14" s="97"/>
      <c r="D14" s="97"/>
      <c r="E14" s="97"/>
      <c r="F14" s="97"/>
      <c r="G14" s="97"/>
      <c r="H14" s="97"/>
      <c r="I14" s="97"/>
      <c r="J14" s="97"/>
      <c r="K14" s="97"/>
    </row>
    <row r="15" spans="1:13" x14ac:dyDescent="0.25">
      <c r="A15" s="32" t="s">
        <v>44</v>
      </c>
      <c r="B15" s="100" t="s">
        <v>1504</v>
      </c>
    </row>
    <row r="16" spans="1:13" x14ac:dyDescent="0.25">
      <c r="A16" s="31" t="s">
        <v>1536</v>
      </c>
      <c r="B16" s="46"/>
      <c r="C16" s="29"/>
      <c r="D16" s="19"/>
      <c r="E16" s="19"/>
      <c r="F16" s="19"/>
      <c r="G16" s="19"/>
      <c r="H16" s="19"/>
      <c r="I16" s="19"/>
      <c r="J16" s="19"/>
      <c r="K16" s="19"/>
    </row>
    <row r="17" spans="1:26" x14ac:dyDescent="0.25">
      <c r="A17" s="23" t="str">
        <f>IF(Portfolio!A32&lt;&gt;"",Portfolio!A32,"")</f>
        <v>Example Deficit Project</v>
      </c>
      <c r="B17" s="59">
        <v>155833.32999999999</v>
      </c>
      <c r="C17" s="148"/>
      <c r="D17" s="148"/>
      <c r="E17" s="148"/>
      <c r="F17" s="148"/>
      <c r="G17" s="148"/>
      <c r="H17" s="148"/>
      <c r="I17" s="148"/>
      <c r="J17" s="148"/>
      <c r="K17" s="148"/>
      <c r="T17" s="1"/>
      <c r="V17" s="1"/>
      <c r="W17" s="1"/>
      <c r="X17" s="1"/>
      <c r="Y17" s="1"/>
      <c r="Z17" s="1"/>
    </row>
    <row r="18" spans="1:26" x14ac:dyDescent="0.25">
      <c r="A18" s="23" t="str">
        <f>IF(Portfolio!A33&lt;&gt;"",Portfolio!A33,"")</f>
        <v/>
      </c>
      <c r="B18" s="59"/>
      <c r="C18" s="148"/>
      <c r="D18" s="148"/>
      <c r="E18" s="148"/>
      <c r="F18" s="148"/>
      <c r="G18" s="148"/>
      <c r="H18" s="148"/>
      <c r="I18" s="148"/>
      <c r="J18" s="148"/>
      <c r="K18" s="148"/>
    </row>
    <row r="19" spans="1:26" x14ac:dyDescent="0.25">
      <c r="A19" s="23" t="str">
        <f>IF(Portfolio!A34&lt;&gt;"",Portfolio!A34,"")</f>
        <v/>
      </c>
      <c r="B19" s="59"/>
      <c r="C19" s="148"/>
      <c r="D19" s="148"/>
      <c r="E19" s="148"/>
      <c r="F19" s="148"/>
      <c r="G19" s="148"/>
      <c r="H19" s="148"/>
      <c r="I19" s="148"/>
      <c r="J19" s="148"/>
      <c r="K19" s="148"/>
    </row>
    <row r="20" spans="1:26" x14ac:dyDescent="0.25">
      <c r="A20" s="23" t="str">
        <f>IF(Portfolio!A35&lt;&gt;"",Portfolio!A35,"")</f>
        <v/>
      </c>
      <c r="B20" s="59"/>
      <c r="C20" s="148"/>
      <c r="D20" s="148"/>
      <c r="E20" s="148"/>
      <c r="F20" s="148"/>
      <c r="G20" s="148"/>
      <c r="H20" s="148"/>
      <c r="I20" s="148"/>
      <c r="J20" s="148"/>
      <c r="K20" s="148"/>
    </row>
    <row r="21" spans="1:26" x14ac:dyDescent="0.25">
      <c r="A21" s="23" t="str">
        <f>IF(Portfolio!A36&lt;&gt;"",Portfolio!A36,"")</f>
        <v/>
      </c>
      <c r="B21" s="59"/>
      <c r="C21" s="148"/>
      <c r="D21" s="148"/>
      <c r="E21" s="148"/>
      <c r="F21" s="148"/>
      <c r="G21" s="148"/>
      <c r="H21" s="148"/>
      <c r="I21" s="148"/>
      <c r="J21" s="148"/>
      <c r="K21" s="148"/>
    </row>
    <row r="22" spans="1:26" x14ac:dyDescent="0.25">
      <c r="A22" s="23" t="str">
        <f>IF(Portfolio!A37&lt;&gt;"",Portfolio!A37,"")</f>
        <v/>
      </c>
      <c r="B22" s="59"/>
      <c r="C22" s="148"/>
      <c r="D22" s="148"/>
      <c r="E22" s="148"/>
      <c r="F22" s="148"/>
      <c r="G22" s="148"/>
      <c r="H22" s="148"/>
      <c r="I22" s="148"/>
      <c r="J22" s="148"/>
      <c r="K22" s="148"/>
      <c r="N22" s="130"/>
      <c r="P22" s="130"/>
    </row>
    <row r="23" spans="1:26" x14ac:dyDescent="0.25">
      <c r="A23" s="23" t="str">
        <f>IF(Portfolio!A38&lt;&gt;"",Portfolio!A38,"")</f>
        <v/>
      </c>
      <c r="B23" s="59"/>
      <c r="C23" s="148"/>
      <c r="D23" s="148"/>
      <c r="E23" s="148"/>
      <c r="F23" s="148"/>
      <c r="G23" s="148"/>
      <c r="H23" s="148"/>
      <c r="I23" s="148"/>
      <c r="J23" s="148"/>
      <c r="K23" s="148"/>
    </row>
    <row r="24" spans="1:26" x14ac:dyDescent="0.25">
      <c r="A24" s="23" t="str">
        <f>IF(Portfolio!A39&lt;&gt;"",Portfolio!A39,"")</f>
        <v/>
      </c>
      <c r="B24" s="59"/>
      <c r="C24" s="148"/>
      <c r="D24" s="148"/>
      <c r="E24" s="148"/>
      <c r="F24" s="148"/>
      <c r="G24" s="148"/>
      <c r="H24" s="148"/>
      <c r="I24" s="148"/>
      <c r="J24" s="148"/>
      <c r="K24" s="148"/>
    </row>
    <row r="25" spans="1:26" x14ac:dyDescent="0.25">
      <c r="A25" s="23" t="str">
        <f>IF(Portfolio!A40&lt;&gt;"",Portfolio!A40,"")</f>
        <v/>
      </c>
      <c r="B25" s="59"/>
      <c r="C25" s="148"/>
      <c r="D25" s="148"/>
      <c r="E25" s="148"/>
      <c r="F25" s="148"/>
      <c r="G25" s="148"/>
      <c r="H25" s="148"/>
      <c r="I25" s="148"/>
      <c r="J25" s="148"/>
      <c r="K25" s="148"/>
    </row>
    <row r="26" spans="1:26" x14ac:dyDescent="0.25">
      <c r="A26" s="23" t="str">
        <f>IF(Portfolio!A41&lt;&gt;"",Portfolio!A41,"")</f>
        <v/>
      </c>
      <c r="B26" s="59"/>
      <c r="C26" s="148"/>
      <c r="D26" s="148"/>
      <c r="E26" s="148"/>
      <c r="F26" s="148"/>
      <c r="G26" s="148"/>
      <c r="H26" s="148"/>
      <c r="I26" s="148"/>
      <c r="J26" s="148"/>
      <c r="K26" s="148"/>
    </row>
    <row r="27" spans="1:26" ht="42.75" customHeight="1" x14ac:dyDescent="0.25">
      <c r="A27" s="92" t="s">
        <v>1565</v>
      </c>
      <c r="B27" s="59">
        <f>B9/2</f>
        <v>30833.333333333332</v>
      </c>
      <c r="C27" s="148"/>
      <c r="D27" s="148"/>
      <c r="E27" s="148"/>
      <c r="F27" s="148"/>
      <c r="G27" s="148"/>
      <c r="H27" s="148"/>
      <c r="I27" s="148"/>
      <c r="J27" s="148"/>
      <c r="K27" s="148"/>
    </row>
    <row r="28" spans="1:26" x14ac:dyDescent="0.25">
      <c r="A28" t="s">
        <v>45</v>
      </c>
      <c r="B28" s="60">
        <f>SUM(B17:B27)</f>
        <v>186666.66333333333</v>
      </c>
      <c r="C28" s="60">
        <f t="shared" ref="C28:K28" si="1">SUM(C17:C27)</f>
        <v>0</v>
      </c>
      <c r="D28" s="60">
        <f t="shared" si="1"/>
        <v>0</v>
      </c>
      <c r="E28" s="60">
        <f t="shared" si="1"/>
        <v>0</v>
      </c>
      <c r="F28" s="60">
        <f t="shared" si="1"/>
        <v>0</v>
      </c>
      <c r="G28" s="60">
        <f t="shared" si="1"/>
        <v>0</v>
      </c>
      <c r="H28" s="60">
        <f t="shared" si="1"/>
        <v>0</v>
      </c>
      <c r="I28" s="60">
        <f t="shared" si="1"/>
        <v>0</v>
      </c>
      <c r="J28" s="60">
        <f t="shared" si="1"/>
        <v>0</v>
      </c>
      <c r="K28" s="60">
        <f t="shared" si="1"/>
        <v>0</v>
      </c>
    </row>
    <row r="29" spans="1:26" x14ac:dyDescent="0.25">
      <c r="B29" s="5"/>
    </row>
    <row r="30" spans="1:26" x14ac:dyDescent="0.25">
      <c r="A30" s="34" t="s">
        <v>1502</v>
      </c>
      <c r="B30" s="35">
        <f>ROUND(B12-B28,0)</f>
        <v>0</v>
      </c>
      <c r="C30" s="35">
        <f>ROUND(C12-C28,2)</f>
        <v>0</v>
      </c>
      <c r="D30" s="35">
        <f t="shared" ref="D30:K30" si="2">ROUND(D12-D28,2)</f>
        <v>0</v>
      </c>
      <c r="E30" s="35">
        <f t="shared" si="2"/>
        <v>0</v>
      </c>
      <c r="F30" s="35">
        <f t="shared" si="2"/>
        <v>0</v>
      </c>
      <c r="G30" s="35">
        <f t="shared" si="2"/>
        <v>0</v>
      </c>
      <c r="H30" s="35">
        <f t="shared" si="2"/>
        <v>0</v>
      </c>
      <c r="I30" s="35">
        <f t="shared" si="2"/>
        <v>0</v>
      </c>
      <c r="J30" s="35">
        <f t="shared" si="2"/>
        <v>0</v>
      </c>
      <c r="K30" s="35">
        <f t="shared" si="2"/>
        <v>0</v>
      </c>
    </row>
    <row r="31" spans="1:26" ht="29.25" customHeight="1" x14ac:dyDescent="0.25">
      <c r="A31" s="34" t="s">
        <v>1503</v>
      </c>
      <c r="B31" s="99" t="str">
        <f>IF(B9="","",IF(ROUND(B27&gt;(B9/2),0),"Owner Distrib &gt; 1/3 Res Recs!",""))</f>
        <v/>
      </c>
      <c r="C31" s="99" t="str">
        <f>IF(C9="","",IF(ROUND(C27&gt;(C9/2),0),"Owner Distrib &gt; 1/3 Res Recs!",""))</f>
        <v/>
      </c>
      <c r="D31" s="99" t="str">
        <f t="shared" ref="D31:K31" si="3">IF(D9="","",IF(ROUND(D27&gt;(D9/2),0),"Owner Distrib &gt; 1/3 Res Recs!",""))</f>
        <v/>
      </c>
      <c r="E31" s="99" t="str">
        <f t="shared" si="3"/>
        <v/>
      </c>
      <c r="F31" s="99" t="str">
        <f t="shared" si="3"/>
        <v/>
      </c>
      <c r="G31" s="99" t="str">
        <f t="shared" si="3"/>
        <v/>
      </c>
      <c r="H31" s="99" t="str">
        <f t="shared" si="3"/>
        <v/>
      </c>
      <c r="I31" s="99" t="str">
        <f t="shared" si="3"/>
        <v/>
      </c>
      <c r="J31" s="99" t="str">
        <f t="shared" si="3"/>
        <v/>
      </c>
      <c r="K31" s="99" t="str">
        <f t="shared" si="3"/>
        <v/>
      </c>
    </row>
    <row r="32" spans="1:26" x14ac:dyDescent="0.25">
      <c r="A32" s="34"/>
      <c r="B32" s="98"/>
    </row>
    <row r="33" spans="1:26" x14ac:dyDescent="0.25">
      <c r="A33" s="201" t="s">
        <v>1606</v>
      </c>
      <c r="B33" s="192"/>
      <c r="C33" s="193"/>
      <c r="D33" s="193"/>
      <c r="E33" s="193"/>
      <c r="F33" s="193"/>
      <c r="G33" s="193"/>
      <c r="H33" s="193"/>
      <c r="I33" s="193"/>
      <c r="J33" s="193"/>
      <c r="K33" s="194"/>
    </row>
    <row r="34" spans="1:26" x14ac:dyDescent="0.25">
      <c r="A34" s="201"/>
      <c r="B34" s="195"/>
      <c r="C34" s="196"/>
      <c r="D34" s="196"/>
      <c r="E34" s="196"/>
      <c r="F34" s="196"/>
      <c r="G34" s="196"/>
      <c r="H34" s="196"/>
      <c r="I34" s="196"/>
      <c r="J34" s="196"/>
      <c r="K34" s="197"/>
    </row>
    <row r="35" spans="1:26" x14ac:dyDescent="0.25">
      <c r="A35" s="201"/>
      <c r="B35" s="195"/>
      <c r="C35" s="196"/>
      <c r="D35" s="196"/>
      <c r="E35" s="196"/>
      <c r="F35" s="196"/>
      <c r="G35" s="196"/>
      <c r="H35" s="196"/>
      <c r="I35" s="196"/>
      <c r="J35" s="196"/>
      <c r="K35" s="197"/>
    </row>
    <row r="36" spans="1:26" x14ac:dyDescent="0.25">
      <c r="A36" s="201"/>
      <c r="B36" s="195"/>
      <c r="C36" s="196"/>
      <c r="D36" s="196"/>
      <c r="E36" s="196"/>
      <c r="F36" s="196"/>
      <c r="G36" s="196"/>
      <c r="H36" s="196"/>
      <c r="I36" s="196"/>
      <c r="J36" s="196"/>
      <c r="K36" s="197"/>
    </row>
    <row r="37" spans="1:26" x14ac:dyDescent="0.25">
      <c r="A37" s="201"/>
      <c r="B37" s="198"/>
      <c r="C37" s="199"/>
      <c r="D37" s="199"/>
      <c r="E37" s="199"/>
      <c r="F37" s="199"/>
      <c r="G37" s="199"/>
      <c r="H37" s="199"/>
      <c r="I37" s="199"/>
      <c r="J37" s="199"/>
      <c r="K37" s="200"/>
    </row>
    <row r="38" spans="1:26" x14ac:dyDescent="0.25">
      <c r="A38" s="92"/>
      <c r="B38" s="101"/>
      <c r="C38" s="23"/>
      <c r="D38" s="23"/>
      <c r="E38" s="23"/>
      <c r="F38" s="23"/>
      <c r="G38" s="23"/>
      <c r="H38" s="23"/>
      <c r="I38" s="23"/>
      <c r="J38" s="23"/>
      <c r="K38" s="23"/>
    </row>
    <row r="39" spans="1:26" x14ac:dyDescent="0.25">
      <c r="A39" s="95" t="s">
        <v>1505</v>
      </c>
      <c r="B39" s="5"/>
      <c r="T39" s="131"/>
      <c r="V39" s="131"/>
      <c r="W39" s="131"/>
      <c r="X39" s="131"/>
      <c r="Y39" s="131"/>
      <c r="Z39" s="5"/>
    </row>
    <row r="40" spans="1:26" ht="18" customHeight="1" x14ac:dyDescent="0.25">
      <c r="A40" s="20" t="s">
        <v>118</v>
      </c>
      <c r="B40" s="44"/>
      <c r="C40" s="21"/>
      <c r="D40" s="21"/>
      <c r="E40" s="21"/>
      <c r="F40" s="21"/>
      <c r="G40" s="21"/>
      <c r="H40" s="21"/>
      <c r="I40" s="21"/>
      <c r="J40" s="21"/>
      <c r="K40" s="21"/>
      <c r="T40" s="132"/>
      <c r="V40" s="132"/>
      <c r="W40" s="132"/>
      <c r="X40" s="132"/>
      <c r="Y40" s="132"/>
      <c r="Z40" s="133"/>
    </row>
    <row r="41" spans="1:26" ht="18" customHeight="1" x14ac:dyDescent="0.25">
      <c r="A41" t="s">
        <v>163</v>
      </c>
      <c r="B41" s="5"/>
      <c r="T41" s="132"/>
      <c r="V41" s="132"/>
      <c r="W41" s="132"/>
      <c r="X41" s="132"/>
      <c r="Y41" s="132"/>
      <c r="Z41" s="133"/>
    </row>
    <row r="42" spans="1:26" ht="18" customHeight="1" x14ac:dyDescent="0.25">
      <c r="A42" t="s">
        <v>164</v>
      </c>
      <c r="B42" s="5"/>
      <c r="T42" s="132"/>
      <c r="V42" s="132"/>
      <c r="W42" s="132"/>
      <c r="X42" s="132"/>
      <c r="Y42" s="132"/>
      <c r="Z42" s="133"/>
    </row>
    <row r="43" spans="1:26" ht="6.75" customHeight="1" x14ac:dyDescent="0.25">
      <c r="B43" s="5"/>
      <c r="T43" s="132"/>
      <c r="V43" s="132"/>
      <c r="W43" s="132"/>
      <c r="X43" s="132"/>
      <c r="Y43" s="132"/>
      <c r="Z43" s="133"/>
    </row>
    <row r="44" spans="1:26" ht="32.25" customHeight="1" x14ac:dyDescent="0.25">
      <c r="A44" s="91" t="s">
        <v>1491</v>
      </c>
      <c r="B44" s="43" t="str">
        <f t="shared" ref="B44:K44" si="4">IF(AND(B7&lt;&gt;"",OR(B45="",B46="",B47="",B54="",B55="",B56="")),"Column incomplete","")</f>
        <v/>
      </c>
      <c r="C44" s="43" t="str">
        <f t="shared" si="4"/>
        <v/>
      </c>
      <c r="D44" s="43" t="str">
        <f t="shared" si="4"/>
        <v/>
      </c>
      <c r="E44" s="43" t="str">
        <f t="shared" si="4"/>
        <v/>
      </c>
      <c r="F44" s="43" t="str">
        <f t="shared" si="4"/>
        <v/>
      </c>
      <c r="G44" s="43" t="str">
        <f t="shared" si="4"/>
        <v/>
      </c>
      <c r="H44" s="43" t="str">
        <f t="shared" si="4"/>
        <v/>
      </c>
      <c r="I44" s="43" t="str">
        <f t="shared" si="4"/>
        <v/>
      </c>
      <c r="J44" s="43" t="str">
        <f t="shared" si="4"/>
        <v/>
      </c>
      <c r="K44" s="43" t="str">
        <f t="shared" si="4"/>
        <v/>
      </c>
      <c r="T44" s="134"/>
      <c r="V44" s="134"/>
      <c r="W44" s="134"/>
      <c r="X44" s="134"/>
      <c r="Y44" s="134"/>
      <c r="Z44" s="135"/>
    </row>
    <row r="45" spans="1:26" x14ac:dyDescent="0.25">
      <c r="A45" s="23" t="s">
        <v>120</v>
      </c>
      <c r="B45" s="59">
        <v>15000</v>
      </c>
      <c r="C45" s="149"/>
      <c r="D45" s="149"/>
      <c r="E45" s="149"/>
      <c r="F45" s="149"/>
      <c r="G45" s="149"/>
      <c r="H45" s="149"/>
      <c r="I45" s="149"/>
      <c r="J45" s="149"/>
      <c r="K45" s="149"/>
      <c r="T45" s="44"/>
      <c r="V45" s="44"/>
      <c r="W45" s="44"/>
      <c r="X45" s="44"/>
      <c r="Y45" s="44"/>
      <c r="Z45" s="133"/>
    </row>
    <row r="46" spans="1:26" x14ac:dyDescent="0.25">
      <c r="A46" s="23" t="s">
        <v>161</v>
      </c>
      <c r="B46" s="59">
        <v>20000</v>
      </c>
      <c r="C46" s="149"/>
      <c r="D46" s="149"/>
      <c r="E46" s="149"/>
      <c r="F46" s="149"/>
      <c r="G46" s="149"/>
      <c r="H46" s="149"/>
      <c r="I46" s="149"/>
      <c r="J46" s="149"/>
      <c r="K46" s="149"/>
      <c r="T46" s="44"/>
      <c r="V46" s="44"/>
      <c r="W46" s="44"/>
      <c r="X46" s="44"/>
      <c r="Y46" s="44"/>
      <c r="Z46" s="133"/>
    </row>
    <row r="47" spans="1:26" x14ac:dyDescent="0.25">
      <c r="A47" s="23" t="s">
        <v>162</v>
      </c>
      <c r="B47" s="59">
        <v>25000</v>
      </c>
      <c r="C47" s="149"/>
      <c r="D47" s="149"/>
      <c r="E47" s="149"/>
      <c r="F47" s="149"/>
      <c r="G47" s="149"/>
      <c r="H47" s="149"/>
      <c r="I47" s="149"/>
      <c r="J47" s="149"/>
      <c r="K47" s="149"/>
      <c r="T47" s="5"/>
      <c r="V47" s="5"/>
      <c r="W47" s="5"/>
      <c r="X47" s="5"/>
      <c r="Y47" s="5"/>
      <c r="Z47" s="136"/>
    </row>
    <row r="48" spans="1:26" x14ac:dyDescent="0.25">
      <c r="A48" s="91" t="s">
        <v>1492</v>
      </c>
      <c r="B48" s="89">
        <f>SUM(B45:B47)</f>
        <v>60000</v>
      </c>
      <c r="C48" s="102">
        <f t="shared" ref="C48:K48" si="5">SUM(C45:C47)</f>
        <v>0</v>
      </c>
      <c r="D48" s="102">
        <f t="shared" si="5"/>
        <v>0</v>
      </c>
      <c r="E48" s="102">
        <f t="shared" si="5"/>
        <v>0</v>
      </c>
      <c r="F48" s="102">
        <f t="shared" si="5"/>
        <v>0</v>
      </c>
      <c r="G48" s="102">
        <f t="shared" si="5"/>
        <v>0</v>
      </c>
      <c r="H48" s="102">
        <f t="shared" si="5"/>
        <v>0</v>
      </c>
      <c r="I48" s="102">
        <f t="shared" si="5"/>
        <v>0</v>
      </c>
      <c r="J48" s="102">
        <f t="shared" si="5"/>
        <v>0</v>
      </c>
      <c r="K48" s="102">
        <f t="shared" si="5"/>
        <v>0</v>
      </c>
      <c r="T48" s="5"/>
      <c r="V48" s="5"/>
      <c r="W48" s="5"/>
      <c r="X48" s="5"/>
      <c r="Y48" s="5"/>
      <c r="Z48" s="136"/>
    </row>
    <row r="49" spans="1:26" x14ac:dyDescent="0.25">
      <c r="B49" s="34"/>
      <c r="T49" s="5"/>
      <c r="V49" s="5"/>
      <c r="W49" s="5"/>
      <c r="X49" s="5"/>
      <c r="Y49" s="5"/>
      <c r="Z49" s="136"/>
    </row>
    <row r="50" spans="1:26" ht="30" x14ac:dyDescent="0.25">
      <c r="A50" s="86" t="s">
        <v>1490</v>
      </c>
      <c r="B50" s="87">
        <f t="shared" ref="B50:K50" si="6">B7</f>
        <v>50000</v>
      </c>
      <c r="C50" s="87" t="str">
        <f t="shared" si="6"/>
        <v/>
      </c>
      <c r="D50" s="87" t="str">
        <f t="shared" si="6"/>
        <v/>
      </c>
      <c r="E50" s="87" t="str">
        <f t="shared" si="6"/>
        <v/>
      </c>
      <c r="F50" s="87" t="str">
        <f t="shared" si="6"/>
        <v/>
      </c>
      <c r="G50" s="87" t="str">
        <f t="shared" si="6"/>
        <v/>
      </c>
      <c r="H50" s="87" t="str">
        <f t="shared" si="6"/>
        <v/>
      </c>
      <c r="I50" s="87" t="str">
        <f t="shared" si="6"/>
        <v/>
      </c>
      <c r="J50" s="87" t="str">
        <f t="shared" si="6"/>
        <v/>
      </c>
      <c r="K50" s="87" t="str">
        <f t="shared" si="6"/>
        <v/>
      </c>
      <c r="T50" s="132"/>
      <c r="V50" s="132"/>
      <c r="W50" s="132"/>
      <c r="X50" s="132"/>
      <c r="Y50" s="132"/>
      <c r="Z50" s="133"/>
    </row>
    <row r="51" spans="1:26" ht="30" x14ac:dyDescent="0.25">
      <c r="A51" s="86" t="s">
        <v>1493</v>
      </c>
      <c r="B51" s="88">
        <f>IFERROR(B48-B50,"")</f>
        <v>10000</v>
      </c>
      <c r="C51" s="88" t="str">
        <f t="shared" ref="C51:K51" si="7">IFERROR(C48-C50,"")</f>
        <v/>
      </c>
      <c r="D51" s="88" t="str">
        <f t="shared" si="7"/>
        <v/>
      </c>
      <c r="E51" s="88" t="str">
        <f t="shared" si="7"/>
        <v/>
      </c>
      <c r="F51" s="88" t="str">
        <f t="shared" si="7"/>
        <v/>
      </c>
      <c r="G51" s="88" t="str">
        <f t="shared" si="7"/>
        <v/>
      </c>
      <c r="H51" s="88" t="str">
        <f t="shared" si="7"/>
        <v/>
      </c>
      <c r="I51" s="88" t="str">
        <f t="shared" si="7"/>
        <v/>
      </c>
      <c r="J51" s="88" t="str">
        <f t="shared" si="7"/>
        <v/>
      </c>
      <c r="K51" s="88" t="str">
        <f t="shared" si="7"/>
        <v/>
      </c>
      <c r="T51" s="132"/>
      <c r="V51" s="132"/>
      <c r="W51" s="132"/>
      <c r="X51" s="132"/>
      <c r="Y51" s="132"/>
      <c r="Z51" s="133"/>
    </row>
    <row r="52" spans="1:26" ht="6.75" customHeight="1" x14ac:dyDescent="0.25">
      <c r="A52" s="86"/>
      <c r="B52" s="88"/>
      <c r="C52" s="88"/>
      <c r="D52" s="88"/>
      <c r="E52" s="88"/>
      <c r="F52" s="88"/>
      <c r="G52" s="88"/>
      <c r="H52" s="88"/>
      <c r="I52" s="88"/>
      <c r="J52" s="88"/>
      <c r="K52" s="88"/>
      <c r="T52" s="132"/>
      <c r="V52" s="132"/>
      <c r="W52" s="132"/>
      <c r="X52" s="132"/>
      <c r="Y52" s="132"/>
      <c r="Z52" s="133"/>
    </row>
    <row r="53" spans="1:26" x14ac:dyDescent="0.25">
      <c r="A53" s="90" t="s">
        <v>119</v>
      </c>
      <c r="B53" s="34"/>
    </row>
    <row r="54" spans="1:26" ht="29.25" customHeight="1" x14ac:dyDescent="0.25">
      <c r="A54" s="23" t="s">
        <v>120</v>
      </c>
      <c r="B54" s="61" t="s">
        <v>121</v>
      </c>
      <c r="C54" s="150"/>
      <c r="D54" s="150"/>
      <c r="E54" s="150"/>
      <c r="F54" s="150"/>
      <c r="G54" s="150"/>
      <c r="H54" s="150"/>
      <c r="I54" s="150"/>
      <c r="J54" s="150"/>
      <c r="K54" s="150"/>
      <c r="T54" s="20"/>
      <c r="V54" s="20"/>
      <c r="W54" s="20"/>
      <c r="X54" s="20"/>
      <c r="Y54" s="20"/>
    </row>
    <row r="55" spans="1:26" ht="29.25" customHeight="1" x14ac:dyDescent="0.25">
      <c r="A55" s="23" t="s">
        <v>161</v>
      </c>
      <c r="B55" s="61" t="s">
        <v>121</v>
      </c>
      <c r="C55" s="150"/>
      <c r="D55" s="150"/>
      <c r="E55" s="150"/>
      <c r="F55" s="150"/>
      <c r="G55" s="150"/>
      <c r="H55" s="150"/>
      <c r="I55" s="150"/>
      <c r="J55" s="150"/>
      <c r="K55" s="150"/>
      <c r="T55" s="1"/>
      <c r="V55" s="1"/>
      <c r="W55" s="1"/>
      <c r="X55" s="1"/>
      <c r="Y55" s="1"/>
      <c r="Z55" s="19"/>
    </row>
    <row r="56" spans="1:26" ht="29.25" customHeight="1" x14ac:dyDescent="0.25">
      <c r="A56" s="23" t="s">
        <v>162</v>
      </c>
      <c r="B56" s="61" t="s">
        <v>121</v>
      </c>
      <c r="C56" s="150"/>
      <c r="D56" s="150"/>
      <c r="E56" s="150"/>
      <c r="F56" s="150"/>
      <c r="G56" s="150"/>
      <c r="H56" s="150"/>
      <c r="I56" s="150"/>
      <c r="J56" s="150"/>
      <c r="K56" s="150"/>
      <c r="T56" s="5"/>
      <c r="V56" s="5"/>
      <c r="W56" s="5"/>
      <c r="X56" s="5"/>
      <c r="Y56" s="5"/>
      <c r="Z56" s="136"/>
    </row>
    <row r="57" spans="1:26" x14ac:dyDescent="0.25">
      <c r="Z57" s="2"/>
    </row>
    <row r="58" spans="1:26" x14ac:dyDescent="0.25">
      <c r="A58" s="18"/>
      <c r="Z58" s="2"/>
    </row>
    <row r="59" spans="1:26" x14ac:dyDescent="0.25">
      <c r="A59" s="18"/>
      <c r="Z59" s="2"/>
    </row>
    <row r="60" spans="1:26" x14ac:dyDescent="0.25">
      <c r="A60" s="18"/>
      <c r="Z60" s="2"/>
    </row>
    <row r="61" spans="1:26" x14ac:dyDescent="0.25">
      <c r="A61" s="18"/>
      <c r="Z61" s="2"/>
    </row>
    <row r="62" spans="1:26" x14ac:dyDescent="0.25">
      <c r="A62" s="18"/>
      <c r="Z62" s="2"/>
    </row>
    <row r="63" spans="1:26" x14ac:dyDescent="0.25">
      <c r="Z63" s="2"/>
    </row>
    <row r="64" spans="1:26" x14ac:dyDescent="0.25">
      <c r="Z64" s="2"/>
    </row>
    <row r="65" spans="20:26" x14ac:dyDescent="0.25">
      <c r="Z65" s="2"/>
    </row>
    <row r="66" spans="20:26" x14ac:dyDescent="0.25">
      <c r="T66" s="2"/>
      <c r="V66" s="2"/>
      <c r="W66" s="2"/>
      <c r="X66" s="2"/>
      <c r="Y66" s="2"/>
      <c r="Z66" s="2"/>
    </row>
    <row r="67" spans="20:26" x14ac:dyDescent="0.25">
      <c r="T67" s="21"/>
      <c r="V67" s="21"/>
      <c r="W67" s="21"/>
      <c r="X67" s="21"/>
      <c r="Y67" s="21"/>
      <c r="Z67" s="19"/>
    </row>
    <row r="68" spans="20:26" x14ac:dyDescent="0.25">
      <c r="Z68" s="2"/>
    </row>
    <row r="69" spans="20:26" x14ac:dyDescent="0.25">
      <c r="Z69" s="2"/>
    </row>
    <row r="70" spans="20:26" x14ac:dyDescent="0.25">
      <c r="Z70" s="2"/>
    </row>
    <row r="71" spans="20:26" x14ac:dyDescent="0.25">
      <c r="Z71" s="2"/>
    </row>
    <row r="72" spans="20:26" x14ac:dyDescent="0.25">
      <c r="Z72" s="2"/>
    </row>
    <row r="73" spans="20:26" x14ac:dyDescent="0.25">
      <c r="Z73" s="2"/>
    </row>
    <row r="74" spans="20:26" x14ac:dyDescent="0.25">
      <c r="Z74" s="2"/>
    </row>
    <row r="75" spans="20:26" x14ac:dyDescent="0.25">
      <c r="Z75" s="2"/>
    </row>
    <row r="76" spans="20:26" x14ac:dyDescent="0.25">
      <c r="Z76" s="2"/>
    </row>
    <row r="77" spans="20:26" x14ac:dyDescent="0.25">
      <c r="Z77" s="2"/>
    </row>
    <row r="78" spans="20:26" x14ac:dyDescent="0.25">
      <c r="Z78" s="2"/>
    </row>
    <row r="80" spans="20:26" x14ac:dyDescent="0.25">
      <c r="T80" s="5"/>
      <c r="V80" s="5"/>
      <c r="W80" s="5"/>
      <c r="X80" s="5"/>
      <c r="Y80" s="5"/>
      <c r="Z80" s="5"/>
    </row>
  </sheetData>
  <sheetProtection algorithmName="SHA-512" hashValue="B0dEn7rLbilrHpIEk1ndstqS3PcO/a5aPgybcr35rgTKqvTTEVF2gJHp9a0MxMBrM+5w1KNWRuFDtQVMM1DPFQ==" saltValue="99g6GOjK+EHYFz3q1UkNMw==" spinCount="100000" sheet="1" objects="1" scenarios="1"/>
  <mergeCells count="2">
    <mergeCell ref="B33:K37"/>
    <mergeCell ref="A33:A37"/>
  </mergeCells>
  <pageMargins left="0.7" right="0.7" top="0.75" bottom="0.75" header="0.3" footer="0.3"/>
  <pageSetup scale="71" orientation="landscape" r:id="rId1"/>
  <headerFooter>
    <oddHeader>&amp;C&amp;"-,Bold"&amp;14MOHCD Post-COVID Portfolio Stabilization Application</oddHeader>
    <oddFooter>&amp;L&amp;A&amp;R&amp;P of &amp;N</oddFooter>
  </headerFooter>
  <rowBreaks count="1" manualBreakCount="1">
    <brk id="39" max="10"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DE98DEBC-6BA9-4A35-BD84-F229F7159210}">
          <x14:formula1>
            <xm:f>DropDown!$A$2:$A$3</xm:f>
          </x14:formula1>
          <xm:sqref>V18:Z28 T18:T28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9598E-4967-4744-AACC-9313323169DA}">
  <sheetPr>
    <pageSetUpPr fitToPage="1"/>
  </sheetPr>
  <dimension ref="A1:E17"/>
  <sheetViews>
    <sheetView showGridLines="0" zoomScale="115" zoomScaleNormal="115" workbookViewId="0">
      <selection activeCell="B9" sqref="B9"/>
    </sheetView>
  </sheetViews>
  <sheetFormatPr defaultRowHeight="15" x14ac:dyDescent="0.25"/>
  <cols>
    <col min="1" max="1" width="37.85546875" customWidth="1"/>
    <col min="2" max="5" width="30.7109375" customWidth="1"/>
  </cols>
  <sheetData>
    <row r="1" spans="1:5" ht="15.75" x14ac:dyDescent="0.25">
      <c r="A1" s="22" t="s">
        <v>141</v>
      </c>
      <c r="B1" s="22"/>
      <c r="C1" s="22"/>
      <c r="D1" s="22"/>
      <c r="E1" s="22"/>
    </row>
    <row r="3" spans="1:5" x14ac:dyDescent="0.25">
      <c r="A3" t="s">
        <v>151</v>
      </c>
    </row>
    <row r="4" spans="1:5" x14ac:dyDescent="0.25">
      <c r="A4" t="s">
        <v>152</v>
      </c>
    </row>
    <row r="5" spans="1:5" x14ac:dyDescent="0.25">
      <c r="A5" t="s">
        <v>30</v>
      </c>
    </row>
    <row r="7" spans="1:5" x14ac:dyDescent="0.25">
      <c r="A7" s="2" t="s">
        <v>148</v>
      </c>
      <c r="B7" s="29" t="s">
        <v>31</v>
      </c>
      <c r="C7" s="29" t="s">
        <v>32</v>
      </c>
      <c r="D7" s="29" t="s">
        <v>33</v>
      </c>
      <c r="E7" s="29" t="s">
        <v>34</v>
      </c>
    </row>
    <row r="8" spans="1:5" ht="30" x14ac:dyDescent="0.25">
      <c r="A8" s="50" t="str">
        <f>Portfolio!A32</f>
        <v>Example Deficit Project</v>
      </c>
      <c r="B8" s="56" t="s">
        <v>35</v>
      </c>
      <c r="C8" s="56" t="s">
        <v>36</v>
      </c>
      <c r="D8" s="56" t="s">
        <v>37</v>
      </c>
      <c r="E8" s="56" t="s">
        <v>38</v>
      </c>
    </row>
    <row r="9" spans="1:5" x14ac:dyDescent="0.25">
      <c r="A9" s="37" t="str">
        <f>IF(Portfolio!A33="","",Portfolio!A33)</f>
        <v/>
      </c>
      <c r="B9" s="151"/>
      <c r="C9" s="151"/>
      <c r="D9" s="151"/>
      <c r="E9" s="151"/>
    </row>
    <row r="10" spans="1:5" x14ac:dyDescent="0.25">
      <c r="A10" s="37" t="str">
        <f>IF(Portfolio!A34="","",Portfolio!A34)</f>
        <v/>
      </c>
      <c r="B10" s="151"/>
      <c r="C10" s="151"/>
      <c r="D10" s="151"/>
      <c r="E10" s="151"/>
    </row>
    <row r="11" spans="1:5" x14ac:dyDescent="0.25">
      <c r="A11" s="37" t="str">
        <f>IF(Portfolio!A35="","",Portfolio!A35)</f>
        <v/>
      </c>
      <c r="B11" s="151"/>
      <c r="C11" s="151"/>
      <c r="D11" s="151"/>
      <c r="E11" s="151"/>
    </row>
    <row r="12" spans="1:5" x14ac:dyDescent="0.25">
      <c r="A12" s="37" t="str">
        <f>IF(Portfolio!A36="","",Portfolio!A36)</f>
        <v/>
      </c>
      <c r="B12" s="151"/>
      <c r="C12" s="151"/>
      <c r="D12" s="151"/>
      <c r="E12" s="151"/>
    </row>
    <row r="13" spans="1:5" x14ac:dyDescent="0.25">
      <c r="A13" s="37" t="str">
        <f>IF(Portfolio!A37="","",Portfolio!A37)</f>
        <v/>
      </c>
      <c r="B13" s="151"/>
      <c r="C13" s="151"/>
      <c r="D13" s="151"/>
      <c r="E13" s="151"/>
    </row>
    <row r="14" spans="1:5" x14ac:dyDescent="0.25">
      <c r="A14" s="37" t="str">
        <f>IF(Portfolio!A38="","",Portfolio!A38)</f>
        <v/>
      </c>
      <c r="B14" s="151"/>
      <c r="C14" s="151"/>
      <c r="D14" s="151"/>
      <c r="E14" s="151"/>
    </row>
    <row r="15" spans="1:5" x14ac:dyDescent="0.25">
      <c r="A15" s="37" t="str">
        <f>IF(Portfolio!A39="","",Portfolio!A39)</f>
        <v/>
      </c>
      <c r="B15" s="151"/>
      <c r="C15" s="151"/>
      <c r="D15" s="151"/>
      <c r="E15" s="151"/>
    </row>
    <row r="16" spans="1:5" x14ac:dyDescent="0.25">
      <c r="A16" s="37" t="str">
        <f>IF(Portfolio!A40="","",Portfolio!A40)</f>
        <v/>
      </c>
      <c r="B16" s="151"/>
      <c r="C16" s="151"/>
      <c r="D16" s="151"/>
      <c r="E16" s="151"/>
    </row>
    <row r="17" spans="1:5" x14ac:dyDescent="0.25">
      <c r="A17" s="6" t="str">
        <f>IF(Portfolio!A41="","",Portfolio!A41)</f>
        <v/>
      </c>
      <c r="B17" s="152"/>
      <c r="C17" s="152"/>
      <c r="D17" s="152"/>
      <c r="E17" s="152"/>
    </row>
  </sheetData>
  <sheetProtection algorithmName="SHA-512" hashValue="am73LddcC9870W7nZv6BAU6ZjTSb/LGrR64uQYN64wz/JrrxUQJs7iL77t08yU0yrOlkTOKdtGY3tn2jzI8h7Q==" saltValue="J5F7tAI01aeTbDO9YWEL1g==" spinCount="100000" sheet="1" objects="1" scenarios="1"/>
  <pageMargins left="0.7" right="0.7" top="0.75" bottom="0.75" header="0.3" footer="0.3"/>
  <pageSetup scale="62" orientation="landscape" r:id="rId1"/>
  <headerFooter>
    <oddHeader>&amp;CMOHCD Post-COVID Portfolio Stabilization Application</oddHeader>
    <oddFooter>&amp;L&amp;A&amp;R&amp;P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F6A1993-94EB-4BF2-AF45-6926ABA8FF6B}">
          <x14:formula1>
            <xm:f>DropDown!$C$2:$C$5</xm:f>
          </x14:formula1>
          <xm:sqref>B8:E17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AA6AC-C8DF-4780-8AFE-0A11181ADFA7}">
  <dimension ref="A2:G17"/>
  <sheetViews>
    <sheetView topLeftCell="A7" workbookViewId="0">
      <selection activeCell="G14" sqref="G14"/>
    </sheetView>
  </sheetViews>
  <sheetFormatPr defaultRowHeight="15" x14ac:dyDescent="0.25"/>
  <cols>
    <col min="1" max="1" width="43.140625" bestFit="1" customWidth="1"/>
    <col min="2" max="2" width="42.5703125" customWidth="1"/>
    <col min="3" max="4" width="26" customWidth="1"/>
    <col min="5" max="5" width="26.28515625" customWidth="1"/>
    <col min="6" max="6" width="31" bestFit="1" customWidth="1"/>
    <col min="7" max="7" width="31.5703125" bestFit="1" customWidth="1"/>
  </cols>
  <sheetData>
    <row r="2" spans="1:7" x14ac:dyDescent="0.25">
      <c r="A2" s="2" t="s">
        <v>46</v>
      </c>
    </row>
    <row r="3" spans="1:7" x14ac:dyDescent="0.25">
      <c r="A3" t="s">
        <v>153</v>
      </c>
    </row>
    <row r="4" spans="1:7" x14ac:dyDescent="0.25">
      <c r="A4" t="s">
        <v>154</v>
      </c>
    </row>
    <row r="5" spans="1:7" x14ac:dyDescent="0.25">
      <c r="A5" t="s">
        <v>47</v>
      </c>
    </row>
    <row r="9" spans="1:7" ht="30" x14ac:dyDescent="0.25">
      <c r="A9" s="38" t="s">
        <v>142</v>
      </c>
      <c r="B9" s="11" t="s">
        <v>48</v>
      </c>
      <c r="C9" s="7" t="s">
        <v>143</v>
      </c>
      <c r="D9" s="7"/>
      <c r="E9" s="7"/>
      <c r="F9" s="11" t="s">
        <v>49</v>
      </c>
      <c r="G9" s="13" t="s">
        <v>50</v>
      </c>
    </row>
    <row r="10" spans="1:7" x14ac:dyDescent="0.25">
      <c r="A10" s="10"/>
      <c r="B10" s="10"/>
      <c r="C10" s="8" t="s">
        <v>51</v>
      </c>
      <c r="D10" s="8" t="s">
        <v>52</v>
      </c>
      <c r="E10" s="8" t="s">
        <v>53</v>
      </c>
      <c r="F10" s="10"/>
      <c r="G10" s="10"/>
    </row>
    <row r="11" spans="1:7" ht="90" customHeight="1" x14ac:dyDescent="0.25">
      <c r="A11" s="9" t="s">
        <v>54</v>
      </c>
      <c r="B11" s="9" t="s">
        <v>55</v>
      </c>
      <c r="C11" s="202" t="s">
        <v>144</v>
      </c>
      <c r="D11" s="202" t="s">
        <v>145</v>
      </c>
      <c r="E11" s="202" t="s">
        <v>146</v>
      </c>
      <c r="F11" s="202" t="s">
        <v>166</v>
      </c>
      <c r="G11" s="3"/>
    </row>
    <row r="12" spans="1:7" ht="45" x14ac:dyDescent="0.25">
      <c r="A12" s="9" t="s">
        <v>56</v>
      </c>
      <c r="B12" s="41" t="s">
        <v>57</v>
      </c>
      <c r="C12" s="202"/>
      <c r="D12" s="202"/>
      <c r="E12" s="202"/>
      <c r="F12" s="202"/>
      <c r="G12" s="3"/>
    </row>
    <row r="13" spans="1:7" ht="75" x14ac:dyDescent="0.25">
      <c r="A13" s="9" t="s">
        <v>58</v>
      </c>
      <c r="B13" s="3" t="s">
        <v>59</v>
      </c>
      <c r="C13" s="202"/>
      <c r="D13" s="202"/>
      <c r="E13" s="202"/>
      <c r="F13" s="202"/>
      <c r="G13" s="41" t="s">
        <v>60</v>
      </c>
    </row>
    <row r="14" spans="1:7" x14ac:dyDescent="0.25">
      <c r="A14" s="9" t="s">
        <v>61</v>
      </c>
      <c r="B14" s="3" t="s">
        <v>59</v>
      </c>
      <c r="C14" s="203" t="s">
        <v>62</v>
      </c>
      <c r="D14" s="206" t="s">
        <v>63</v>
      </c>
      <c r="E14" s="206" t="s">
        <v>64</v>
      </c>
      <c r="F14" s="202"/>
      <c r="G14" s="9" t="s">
        <v>65</v>
      </c>
    </row>
    <row r="15" spans="1:7" ht="45" x14ac:dyDescent="0.25">
      <c r="A15" s="9" t="s">
        <v>66</v>
      </c>
      <c r="B15" s="41" t="s">
        <v>155</v>
      </c>
      <c r="C15" s="204"/>
      <c r="D15" s="207"/>
      <c r="E15" s="207"/>
      <c r="F15" s="202"/>
      <c r="G15" s="3"/>
    </row>
    <row r="16" spans="1:7" ht="30" x14ac:dyDescent="0.25">
      <c r="A16" s="9" t="s">
        <v>67</v>
      </c>
      <c r="B16" s="41" t="s">
        <v>156</v>
      </c>
      <c r="C16" s="205"/>
      <c r="D16" s="208"/>
      <c r="E16" s="208"/>
      <c r="F16" s="202"/>
      <c r="G16" s="3"/>
    </row>
    <row r="17" spans="1:7" ht="45" x14ac:dyDescent="0.25">
      <c r="A17" s="9" t="s">
        <v>68</v>
      </c>
      <c r="B17" s="41" t="s">
        <v>69</v>
      </c>
      <c r="C17" s="12" t="s">
        <v>62</v>
      </c>
      <c r="D17" s="12" t="s">
        <v>63</v>
      </c>
      <c r="E17" s="12" t="s">
        <v>64</v>
      </c>
      <c r="F17" s="3"/>
      <c r="G17" s="3"/>
    </row>
  </sheetData>
  <mergeCells count="7">
    <mergeCell ref="C11:C13"/>
    <mergeCell ref="D11:D13"/>
    <mergeCell ref="E11:E13"/>
    <mergeCell ref="F11:F16"/>
    <mergeCell ref="C14:C16"/>
    <mergeCell ref="D14:D16"/>
    <mergeCell ref="E14:E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9DB23-003F-46A6-8E0A-DEED8A71E48F}">
  <dimension ref="A1:E37"/>
  <sheetViews>
    <sheetView showGridLines="0" zoomScaleNormal="100" workbookViewId="0">
      <selection activeCell="C6" sqref="C6"/>
    </sheetView>
  </sheetViews>
  <sheetFormatPr defaultRowHeight="15" x14ac:dyDescent="0.25"/>
  <cols>
    <col min="1" max="1" width="45.85546875" customWidth="1"/>
    <col min="2" max="2" width="57.42578125" customWidth="1"/>
    <col min="3" max="3" width="22.140625" customWidth="1"/>
    <col min="4" max="4" width="28.5703125" customWidth="1"/>
    <col min="5" max="5" width="0" hidden="1" customWidth="1"/>
  </cols>
  <sheetData>
    <row r="1" spans="1:5" x14ac:dyDescent="0.25">
      <c r="A1" s="2" t="s">
        <v>1515</v>
      </c>
    </row>
    <row r="3" spans="1:5" x14ac:dyDescent="0.25">
      <c r="A3" s="107" t="s">
        <v>1516</v>
      </c>
      <c r="B3" s="108"/>
      <c r="C3" s="109"/>
    </row>
    <row r="4" spans="1:5" s="39" customFormat="1" x14ac:dyDescent="0.25">
      <c r="A4" s="112" t="s">
        <v>74</v>
      </c>
      <c r="B4" s="114" t="s">
        <v>75</v>
      </c>
      <c r="C4" s="103" t="s">
        <v>76</v>
      </c>
      <c r="D4" s="19" t="s">
        <v>1571</v>
      </c>
      <c r="E4" s="40" t="s">
        <v>71</v>
      </c>
    </row>
    <row r="5" spans="1:5" s="39" customFormat="1" x14ac:dyDescent="0.25">
      <c r="A5" s="113"/>
      <c r="B5" s="113"/>
      <c r="C5" s="104"/>
      <c r="E5"/>
    </row>
    <row r="6" spans="1:5" ht="60" x14ac:dyDescent="0.25">
      <c r="A6" s="37" t="s">
        <v>77</v>
      </c>
      <c r="B6" s="123" t="s">
        <v>1507</v>
      </c>
      <c r="C6" s="153" t="s">
        <v>117</v>
      </c>
      <c r="D6" s="136" t="str">
        <f>IF(OR(C6="To be submitted",C6="Included"),"Complete","Incomplete")</f>
        <v>Incomplete</v>
      </c>
      <c r="E6" t="s">
        <v>72</v>
      </c>
    </row>
    <row r="7" spans="1:5" ht="30" x14ac:dyDescent="0.25">
      <c r="A7" s="37" t="s">
        <v>78</v>
      </c>
      <c r="B7" s="123" t="s">
        <v>79</v>
      </c>
      <c r="C7" s="153" t="s">
        <v>117</v>
      </c>
      <c r="D7" s="136" t="str">
        <f>IF(C7&lt;&gt;"Included","Incomplete","Complete")</f>
        <v>Incomplete</v>
      </c>
      <c r="E7" t="s">
        <v>73</v>
      </c>
    </row>
    <row r="8" spans="1:5" ht="90" x14ac:dyDescent="0.25">
      <c r="A8" s="37" t="s">
        <v>123</v>
      </c>
      <c r="B8" s="123" t="s">
        <v>129</v>
      </c>
      <c r="C8" s="153" t="s">
        <v>117</v>
      </c>
      <c r="D8" s="158" t="str">
        <f>IF(AND(SUM(Portfolio!$B$25+Portfolio!$B$42&gt;0),C8="To be submitted"),"Waiver request will be reviewed after receipt of Donor Approval",IF(AND(SUM(Portfolio!$B$25+Portfolio!$B$42&gt;0),C8="Included"),"Complete",IF(SUM(Portfolio!$B$25+Portfolio!$B$42=0),"Not required","Incomplete")))</f>
        <v>Not required</v>
      </c>
    </row>
    <row r="9" spans="1:5" ht="90" x14ac:dyDescent="0.25">
      <c r="A9" s="37" t="s">
        <v>124</v>
      </c>
      <c r="B9" s="123" t="s">
        <v>130</v>
      </c>
      <c r="C9" s="153" t="s">
        <v>117</v>
      </c>
      <c r="D9" s="158" t="str">
        <f>IF(AND(SUM(Portfolio!$C$25+Portfolio!$C$42&gt;0),C9="To be submitted"),"Waiver request will be reviewed after receipt of HCD Approval",IF(AND(SUM(Portfolio!$C$25+Portfolio!$C$42&gt;0),C9="Included"),"Complete",IF(SUM(Portfolio!$C$25+Portfolio!$C$42=0),"Not required","Incomplete")))</f>
        <v>Not required</v>
      </c>
    </row>
    <row r="10" spans="1:5" ht="90" x14ac:dyDescent="0.25">
      <c r="A10" s="10" t="s">
        <v>125</v>
      </c>
      <c r="B10" s="116" t="s">
        <v>131</v>
      </c>
      <c r="C10" s="153" t="s">
        <v>117</v>
      </c>
      <c r="D10" s="158" t="str">
        <f>IF(AND(SUM(Portfolio!$D$25+Portfolio!$D$42&gt;0),C10="To be submitted"),"Waiver request will be reviewed after receipt of Lender Approval",IF(AND(SUM(Portfolio!$D$25+Portfolio!$D$42&gt;0),C10="Included"),"Complete",IF(SUM(Portfolio!$D$25+Portfolio!$D$42=0),"Not required","Incomplete")))</f>
        <v>Not required</v>
      </c>
    </row>
    <row r="11" spans="1:5" x14ac:dyDescent="0.25">
      <c r="A11" s="118" t="s">
        <v>147</v>
      </c>
      <c r="B11" s="117"/>
      <c r="C11" s="111"/>
    </row>
    <row r="12" spans="1:5" x14ac:dyDescent="0.25">
      <c r="A12" s="119" t="s">
        <v>41</v>
      </c>
      <c r="B12" s="120"/>
      <c r="C12" s="121"/>
    </row>
    <row r="13" spans="1:5" ht="30" x14ac:dyDescent="0.25">
      <c r="A13" s="10" t="s">
        <v>127</v>
      </c>
      <c r="B13" s="116" t="s">
        <v>122</v>
      </c>
      <c r="C13" s="154" t="s">
        <v>117</v>
      </c>
      <c r="D13" s="136" t="str">
        <f>IF(AND('Donor Project'!U7=1,C13="Included"),"Complete",IF('Donor Project'!U7=0,"Not required","Incomplete"))</f>
        <v>Not required</v>
      </c>
    </row>
    <row r="14" spans="1:5" x14ac:dyDescent="0.25">
      <c r="A14" s="119" t="s">
        <v>23</v>
      </c>
      <c r="B14" s="120"/>
      <c r="C14" s="155"/>
    </row>
    <row r="15" spans="1:5" ht="30" x14ac:dyDescent="0.25">
      <c r="A15" s="10" t="s">
        <v>1508</v>
      </c>
      <c r="B15" s="10" t="s">
        <v>1508</v>
      </c>
      <c r="C15" s="153" t="s">
        <v>117</v>
      </c>
      <c r="D15" s="136" t="str">
        <f>IF(AND('Donor Project'!U25=1,C15="Included"),"Complete",IF('Donor Project'!U25=0,"Not required","Incomplete"))</f>
        <v>Not required</v>
      </c>
    </row>
    <row r="16" spans="1:5" x14ac:dyDescent="0.25">
      <c r="A16" s="119" t="s">
        <v>1511</v>
      </c>
      <c r="B16" s="120"/>
      <c r="C16" s="156"/>
    </row>
    <row r="17" spans="1:4" ht="60" x14ac:dyDescent="0.25">
      <c r="A17" s="10" t="s">
        <v>1509</v>
      </c>
      <c r="B17" s="116" t="s">
        <v>1510</v>
      </c>
      <c r="C17" s="153" t="s">
        <v>117</v>
      </c>
      <c r="D17" s="136" t="str">
        <f>IF(AND('Donor Project'!U33=1,C17="Included"),"Complete",IF('Donor Project'!U33=0,"Not required","Incomplete"))</f>
        <v>Not required</v>
      </c>
    </row>
    <row r="18" spans="1:4" x14ac:dyDescent="0.25">
      <c r="A18" s="4" t="s">
        <v>1512</v>
      </c>
      <c r="B18" s="115"/>
      <c r="C18" s="157"/>
      <c r="D18" s="136"/>
    </row>
    <row r="19" spans="1:4" ht="30" x14ac:dyDescent="0.25">
      <c r="A19" s="10" t="s">
        <v>1513</v>
      </c>
      <c r="B19" s="116" t="s">
        <v>1514</v>
      </c>
      <c r="C19" s="153" t="s">
        <v>117</v>
      </c>
      <c r="D19" s="136" t="str">
        <f>IF(AND('Donor Project'!U40=1,C19="Included"),"Complete",IF('Donor Project'!U40=0,"Not required","Incomplete"))</f>
        <v>Not required</v>
      </c>
    </row>
    <row r="20" spans="1:4" x14ac:dyDescent="0.25">
      <c r="A20" s="118" t="s">
        <v>148</v>
      </c>
      <c r="B20" s="110"/>
      <c r="C20" s="111"/>
    </row>
    <row r="21" spans="1:4" ht="30" x14ac:dyDescent="0.25">
      <c r="A21" s="10" t="s">
        <v>1570</v>
      </c>
      <c r="B21" s="10" t="s">
        <v>1570</v>
      </c>
      <c r="C21" s="153" t="s">
        <v>117</v>
      </c>
      <c r="D21" s="136" t="str">
        <f>IF(C21&lt;&gt;"Included","Incomplete","Complete")</f>
        <v>Incomplete</v>
      </c>
    </row>
    <row r="22" spans="1:4" x14ac:dyDescent="0.25">
      <c r="A22" s="124" t="s">
        <v>1517</v>
      </c>
      <c r="B22" s="93"/>
      <c r="C22" s="122"/>
    </row>
    <row r="23" spans="1:4" ht="45" x14ac:dyDescent="0.25">
      <c r="A23" s="105" t="s">
        <v>126</v>
      </c>
      <c r="B23" s="106" t="s">
        <v>128</v>
      </c>
      <c r="C23" s="125"/>
    </row>
    <row r="24" spans="1:4" x14ac:dyDescent="0.25">
      <c r="B24" s="18"/>
    </row>
    <row r="25" spans="1:4" x14ac:dyDescent="0.25">
      <c r="A25" s="126" t="s">
        <v>80</v>
      </c>
      <c r="B25" s="127"/>
      <c r="C25" s="128"/>
    </row>
    <row r="26" spans="1:4" x14ac:dyDescent="0.25">
      <c r="A26" t="s">
        <v>1549</v>
      </c>
      <c r="B26" s="18"/>
    </row>
    <row r="27" spans="1:4" x14ac:dyDescent="0.25">
      <c r="A27" t="s">
        <v>1548</v>
      </c>
      <c r="B27" s="18"/>
    </row>
    <row r="28" spans="1:4" x14ac:dyDescent="0.25">
      <c r="B28" s="18"/>
    </row>
    <row r="29" spans="1:4" x14ac:dyDescent="0.25">
      <c r="A29" t="s">
        <v>1518</v>
      </c>
      <c r="B29" s="18"/>
    </row>
    <row r="30" spans="1:4" x14ac:dyDescent="0.25">
      <c r="A30" t="s">
        <v>1544</v>
      </c>
      <c r="B30" s="18"/>
    </row>
    <row r="31" spans="1:4" x14ac:dyDescent="0.25">
      <c r="A31" t="s">
        <v>1522</v>
      </c>
    </row>
    <row r="32" spans="1:4" ht="26.25" customHeight="1" x14ac:dyDescent="0.25"/>
    <row r="33" spans="1:1" x14ac:dyDescent="0.25">
      <c r="A33" s="93" t="s">
        <v>1520</v>
      </c>
    </row>
    <row r="34" spans="1:1" ht="26.25" customHeight="1" x14ac:dyDescent="0.25"/>
    <row r="35" spans="1:1" x14ac:dyDescent="0.25">
      <c r="A35" s="93" t="s">
        <v>1519</v>
      </c>
    </row>
    <row r="36" spans="1:1" ht="26.25" customHeight="1" x14ac:dyDescent="0.25"/>
    <row r="37" spans="1:1" x14ac:dyDescent="0.25">
      <c r="A37" s="93" t="s">
        <v>1521</v>
      </c>
    </row>
  </sheetData>
  <sheetProtection algorithmName="SHA-512" hashValue="BVQtubp59Vl4CvwDDNc6MAFQYT2iGMyblmfVDz3LIP8sgZe8axD21C0gzUAk97I8qg0kk34sSPGe7mpEpNmCLg==" saltValue="d3d64B9noJg/kdED2ja8iw==" spinCount="100000" sheet="1" objects="1" scenarios="1"/>
  <conditionalFormatting sqref="D6:D21">
    <cfRule type="cellIs" dxfId="3" priority="2" operator="equal">
      <formula>"Incomplete"</formula>
    </cfRule>
    <cfRule type="cellIs" dxfId="2" priority="3" operator="equal">
      <formula>"Complete"</formula>
    </cfRule>
    <cfRule type="cellIs" dxfId="1" priority="4" operator="equal">
      <formula>"Not required"</formula>
    </cfRule>
  </conditionalFormatting>
  <conditionalFormatting sqref="D8:D10">
    <cfRule type="containsText" dxfId="0" priority="1" operator="containsText" text="Approval">
      <formula>NOT(ISERROR(SEARCH("Approval",D8)))</formula>
    </cfRule>
  </conditionalFormatting>
  <pageMargins left="0.7" right="0.7" top="0.75" bottom="0.75" header="0.3" footer="0.3"/>
  <pageSetup scale="6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818F2F3-B6FE-499E-A42C-CE06C7787C17}">
          <x14:formula1>
            <xm:f>DropDown!$D$2:$D$4</xm:f>
          </x14:formula1>
          <xm:sqref>C18 C14 C22 C11</xm:sqref>
        </x14:dataValidation>
        <x14:dataValidation type="list" allowBlank="1" showInputMessage="1" showErrorMessage="1" xr:uid="{D9363BF5-DDA9-497B-8A9E-FC9E1F9104F8}">
          <x14:formula1>
            <xm:f>DropDown!$D$2:$D$5</xm:f>
          </x14:formula1>
          <xm:sqref>C13 C19 C17 C15 C6:C10 C21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A7A1B-5B89-4AC1-AA57-4C44ED1F5BE6}">
  <dimension ref="A2:K51"/>
  <sheetViews>
    <sheetView topLeftCell="A4" workbookViewId="0">
      <selection activeCell="C19" sqref="C19"/>
    </sheetView>
  </sheetViews>
  <sheetFormatPr defaultRowHeight="15" x14ac:dyDescent="0.25"/>
  <cols>
    <col min="1" max="1" width="37.140625" customWidth="1"/>
    <col min="2" max="2" width="22.85546875" customWidth="1"/>
    <col min="3" max="10" width="15.7109375" customWidth="1"/>
    <col min="11" max="11" width="15.85546875" customWidth="1"/>
  </cols>
  <sheetData>
    <row r="2" spans="1:11" x14ac:dyDescent="0.25">
      <c r="A2" t="s">
        <v>1574</v>
      </c>
      <c r="B2">
        <f>Portfolio!B4</f>
        <v>0</v>
      </c>
    </row>
    <row r="3" spans="1:11" x14ac:dyDescent="0.25">
      <c r="A3" t="s">
        <v>1575</v>
      </c>
      <c r="B3">
        <f>Portfolio!B5</f>
        <v>0</v>
      </c>
    </row>
    <row r="7" spans="1:11" x14ac:dyDescent="0.25">
      <c r="A7" t="s">
        <v>1494</v>
      </c>
    </row>
    <row r="8" spans="1:11" x14ac:dyDescent="0.25">
      <c r="A8" s="159" t="s">
        <v>1576</v>
      </c>
    </row>
    <row r="9" spans="1:11" x14ac:dyDescent="0.25">
      <c r="A9">
        <v>1</v>
      </c>
      <c r="B9" t="s">
        <v>1572</v>
      </c>
    </row>
    <row r="10" spans="1:11" x14ac:dyDescent="0.25">
      <c r="A10">
        <v>2</v>
      </c>
      <c r="B10" t="s">
        <v>1573</v>
      </c>
    </row>
    <row r="11" spans="1:11" x14ac:dyDescent="0.25">
      <c r="A11" s="159" t="s">
        <v>1577</v>
      </c>
    </row>
    <row r="12" spans="1:11" x14ac:dyDescent="0.25">
      <c r="A12" s="119" t="s">
        <v>1582</v>
      </c>
      <c r="B12" s="12" t="str">
        <f>IF(Portfolio!A50="","",Portfolio!A50)</f>
        <v/>
      </c>
      <c r="C12" s="12" t="str">
        <f>IF(Portfolio!A51="","",Portfolio!A51)</f>
        <v/>
      </c>
      <c r="D12" s="12" t="str">
        <f>IF(Portfolio!A52="","",Portfolio!A52)</f>
        <v/>
      </c>
      <c r="E12" s="12" t="str">
        <f>IF(Portfolio!A53="","",Portfolio!A53)</f>
        <v/>
      </c>
      <c r="F12" s="12" t="str">
        <f>IF(Portfolio!A54="","",Portfolio!A54)</f>
        <v/>
      </c>
      <c r="G12" s="12" t="str">
        <f>IF(Portfolio!A55="","",Portfolio!A55)</f>
        <v/>
      </c>
      <c r="H12" s="12" t="str">
        <f>IF(Portfolio!A56="","",Portfolio!A56)</f>
        <v/>
      </c>
      <c r="I12" s="12" t="str">
        <f>IF(Portfolio!A57="","",Portfolio!A57)</f>
        <v/>
      </c>
      <c r="J12" s="12" t="str">
        <f>IF(Portfolio!A58="","",Portfolio!A58)</f>
        <v/>
      </c>
      <c r="K12" s="12" t="str">
        <f>IF(Portfolio!A59="","",Portfolio!A59)</f>
        <v/>
      </c>
    </row>
    <row r="13" spans="1:11" ht="30" x14ac:dyDescent="0.25">
      <c r="A13" s="115" t="s">
        <v>1584</v>
      </c>
      <c r="B13" s="3"/>
      <c r="C13" s="3"/>
      <c r="D13" s="3"/>
      <c r="E13" s="3"/>
      <c r="F13" s="3"/>
      <c r="G13" s="3"/>
      <c r="H13" s="3"/>
      <c r="I13" s="3"/>
      <c r="J13" s="3"/>
      <c r="K13" s="3"/>
    </row>
    <row r="14" spans="1:11" ht="75" x14ac:dyDescent="0.25">
      <c r="A14" s="116" t="s">
        <v>1583</v>
      </c>
      <c r="B14" s="162"/>
      <c r="C14" s="162"/>
      <c r="D14" s="162"/>
      <c r="E14" s="162"/>
      <c r="F14" s="162"/>
      <c r="G14" s="162"/>
      <c r="H14" s="162"/>
      <c r="I14" s="162"/>
      <c r="J14" s="162"/>
      <c r="K14" s="162"/>
    </row>
    <row r="15" spans="1:11" x14ac:dyDescent="0.25">
      <c r="A15" s="18"/>
      <c r="B15" s="163"/>
      <c r="C15" s="163"/>
      <c r="D15" s="163"/>
      <c r="E15" s="163"/>
      <c r="F15" s="163"/>
      <c r="G15" s="163"/>
      <c r="H15" s="163"/>
      <c r="I15" s="163"/>
      <c r="J15" s="165"/>
      <c r="K15" s="163"/>
    </row>
    <row r="16" spans="1:11" ht="45" x14ac:dyDescent="0.25">
      <c r="A16" s="166" t="s">
        <v>147</v>
      </c>
      <c r="B16" s="167" t="str">
        <f>IF(Portfolio!A16="","",Portfolio!A16)</f>
        <v/>
      </c>
      <c r="C16" s="167" t="str">
        <f>IF(Portfolio!A17="","",Portfolio!A17)</f>
        <v/>
      </c>
      <c r="D16" s="167" t="str">
        <f>IF(Portfolio!A18="","",Portfolio!A18)</f>
        <v/>
      </c>
      <c r="E16" s="167" t="str">
        <f>IF(Portfolio!A19="","",Portfolio!A19)</f>
        <v/>
      </c>
      <c r="F16" s="167" t="str">
        <f>IF(Portfolio!A20="","",Portfolio!A20)</f>
        <v/>
      </c>
      <c r="G16" s="167" t="str">
        <f>IF(Portfolio!A21="","",Portfolio!A21)</f>
        <v/>
      </c>
      <c r="H16" s="167" t="str">
        <f>IF(Portfolio!A22="","",Portfolio!A22)</f>
        <v/>
      </c>
      <c r="I16" s="167" t="str">
        <f>IF(Portfolio!A23="","",Portfolio!A23)</f>
        <v/>
      </c>
      <c r="J16" s="167" t="str">
        <f>IF(Portfolio!A24="","",Portfolio!A24)</f>
        <v/>
      </c>
    </row>
    <row r="17" spans="1:10" x14ac:dyDescent="0.25">
      <c r="A17" s="168" t="s">
        <v>17</v>
      </c>
      <c r="B17" s="3" t="str">
        <f>IF(B$16&lt;&gt;"",INDEX('Donor Project'!$7:$7,MATCH(B$16,'Donor Project'!$5:$5,0)),"")</f>
        <v/>
      </c>
      <c r="C17" s="3" t="str">
        <f>IF(C16&lt;&gt;"",INDEX('Donor Project'!$7:$7,MATCH(C$16,'Donor Project'!$5:$5,0)),"")</f>
        <v/>
      </c>
      <c r="D17" s="3" t="str">
        <f>IF(D16&lt;&gt;"",INDEX('Donor Project'!$7:$7,MATCH(D$16,'Donor Project'!$5:$5,0)),"")</f>
        <v/>
      </c>
      <c r="E17" s="3" t="str">
        <f>IF(E16&lt;&gt;"",INDEX('Donor Project'!$7:$7,MATCH(E$16,'Donor Project'!$5:$5,0)),"")</f>
        <v/>
      </c>
      <c r="F17" s="3" t="str">
        <f>IF(F16&lt;&gt;"",INDEX('Donor Project'!$7:$7,MATCH(F$16,'Donor Project'!$5:$5,0)),"")</f>
        <v/>
      </c>
      <c r="G17" s="3" t="str">
        <f>IF(G16&lt;&gt;"",INDEX('Donor Project'!$7:$7,MATCH(G$16,'Donor Project'!$5:$5,0)),"")</f>
        <v/>
      </c>
      <c r="H17" s="3" t="str">
        <f>IF(H16&lt;&gt;"",INDEX('Donor Project'!$7:$7,MATCH(H$16,'Donor Project'!$5:$5,0)),"")</f>
        <v/>
      </c>
      <c r="I17" s="3" t="str">
        <f>IF(I16&lt;&gt;"",INDEX('Donor Project'!$7:$7,MATCH(I$16,'Donor Project'!$5:$5,0)),"")</f>
        <v/>
      </c>
      <c r="J17" s="3" t="str">
        <f>IF(J16&lt;&gt;"",INDEX('Donor Project'!$7:$7,MATCH(J$16,'Donor Project'!$5:$5,0)),"")</f>
        <v/>
      </c>
    </row>
    <row r="18" spans="1:10" x14ac:dyDescent="0.25">
      <c r="A18" s="169" t="str">
        <f>"Proposed in "&amp;B3&amp; " Application Yr:"</f>
        <v>Proposed in 0 Application Yr:</v>
      </c>
      <c r="B18" s="172" t="str">
        <f>IF(B$16&lt;&gt;"",INDEX('Donor Project'!$10:$10,MATCH(B$16,'Donor Project'!$5:$5,0)),"")</f>
        <v/>
      </c>
      <c r="C18" s="172" t="str">
        <f>IF(C$16&lt;&gt;"",INDEX('Donor Project'!$10:$10,MATCH(C$16,'Donor Project'!$5:$5,0)),"")</f>
        <v/>
      </c>
      <c r="D18" s="172" t="str">
        <f>IF(D$16&lt;&gt;"",INDEX('Donor Project'!$10:$10,MATCH(D$16,'Donor Project'!$5:$5,0)),"")</f>
        <v/>
      </c>
      <c r="E18" s="172" t="str">
        <f>IF(E$16&lt;&gt;"",INDEX('Donor Project'!$10:$10,MATCH(E$16,'Donor Project'!$5:$5,0)),"")</f>
        <v/>
      </c>
      <c r="F18" s="172" t="str">
        <f>IF(F$16&lt;&gt;"",INDEX('Donor Project'!$10:$10,MATCH(F$16,'Donor Project'!$5:$5,0)),"")</f>
        <v/>
      </c>
      <c r="G18" s="172" t="str">
        <f>IF(G$16&lt;&gt;"",INDEX('Donor Project'!$10:$10,MATCH(G$16,'Donor Project'!$5:$5,0)),"")</f>
        <v/>
      </c>
      <c r="H18" s="172" t="str">
        <f>IF(H$16&lt;&gt;"",INDEX('Donor Project'!$10:$10,MATCH(H$16,'Donor Project'!$5:$5,0)),"")</f>
        <v/>
      </c>
      <c r="I18" s="172" t="str">
        <f>IF(I$16&lt;&gt;"",INDEX('Donor Project'!$10:$10,MATCH(I$16,'Donor Project'!$5:$5,0)),"")</f>
        <v/>
      </c>
      <c r="J18" s="172" t="str">
        <f>IF(J$16&lt;&gt;"",INDEX('Donor Project'!$10:$10,MATCH(J$16,'Donor Project'!$5:$5,0)),"")</f>
        <v/>
      </c>
    </row>
    <row r="19" spans="1:10" x14ac:dyDescent="0.25">
      <c r="A19" s="171" t="s">
        <v>1578</v>
      </c>
      <c r="B19" s="162">
        <v>50</v>
      </c>
      <c r="C19" s="162"/>
      <c r="D19" s="162"/>
      <c r="E19" s="162"/>
      <c r="F19" s="162"/>
      <c r="G19" s="162"/>
      <c r="H19" s="162"/>
      <c r="I19" s="162"/>
      <c r="J19" s="162"/>
    </row>
    <row r="20" spans="1:10" x14ac:dyDescent="0.25">
      <c r="A20" s="168" t="s">
        <v>20</v>
      </c>
      <c r="B20" s="164" t="str">
        <f>IF(B$16&lt;&gt;"",INDEX('Donor Project'!$17:$17,MATCH(B$16,'Donor Project'!$5:$5,0)),"")</f>
        <v/>
      </c>
      <c r="C20" s="164" t="str">
        <f>IF(C$16&lt;&gt;"",INDEX('Donor Project'!$17:$17,MATCH(C$16,'Donor Project'!$5:$5,0)),"")</f>
        <v/>
      </c>
      <c r="D20" s="164" t="str">
        <f>IF(D$16&lt;&gt;"",INDEX('Donor Project'!$17:$17,MATCH(D$16,'Donor Project'!$5:$5,0)),"")</f>
        <v/>
      </c>
      <c r="E20" s="164" t="str">
        <f>IF(E$16&lt;&gt;"",INDEX('Donor Project'!$17:$17,MATCH(E$16,'Donor Project'!$5:$5,0)),"")</f>
        <v/>
      </c>
      <c r="F20" s="164" t="str">
        <f>IF(F$16&lt;&gt;"",INDEX('Donor Project'!$17:$17,MATCH(F$16,'Donor Project'!$5:$5,0)),"")</f>
        <v/>
      </c>
      <c r="G20" s="164" t="str">
        <f>IF(G$16&lt;&gt;"",INDEX('Donor Project'!$17:$17,MATCH(G$16,'Donor Project'!$5:$5,0)),"")</f>
        <v/>
      </c>
      <c r="H20" s="164" t="str">
        <f>IF(H$16&lt;&gt;"",INDEX('Donor Project'!$17:$17,MATCH(H$16,'Donor Project'!$5:$5,0)),"")</f>
        <v/>
      </c>
      <c r="I20" s="164" t="str">
        <f>IF(I$16&lt;&gt;"",INDEX('Donor Project'!$17:$17,MATCH(I$16,'Donor Project'!$5:$5,0)),"")</f>
        <v/>
      </c>
      <c r="J20" s="164" t="str">
        <f>IF(J$16&lt;&gt;"",INDEX('Donor Project'!$17:$17,MATCH(J$16,'Donor Project'!$5:$5,0)),"")</f>
        <v/>
      </c>
    </row>
    <row r="21" spans="1:10" x14ac:dyDescent="0.25">
      <c r="A21" s="169" t="s">
        <v>1604</v>
      </c>
      <c r="B21" s="175" t="str">
        <f>IF(B$20="Yes",INDEX('Donor Project'!$20:$20,MATCH(B$16,'Donor Project'!$5:$5,0)),"")</f>
        <v/>
      </c>
      <c r="C21" s="175" t="str">
        <f>IF(C$20="Yes",INDEX('Donor Project'!$20:$20,MATCH(C$16,'Donor Project'!$5:$5,0)),"")</f>
        <v/>
      </c>
      <c r="D21" s="175" t="str">
        <f>IF(D$20="Yes",INDEX('Donor Project'!$20:$20,MATCH(D$16,'Donor Project'!$5:$5,0)),"")</f>
        <v/>
      </c>
      <c r="E21" s="175" t="str">
        <f>IF(E$20="Yes",INDEX('Donor Project'!$20:$20,MATCH(E$16,'Donor Project'!$5:$5,0)),"")</f>
        <v/>
      </c>
      <c r="F21" s="175" t="str">
        <f>IF(F$20="Yes",INDEX('Donor Project'!$20:$20,MATCH(F$16,'Donor Project'!$5:$5,0)),"")</f>
        <v/>
      </c>
      <c r="G21" s="175" t="str">
        <f>IF(G$20="Yes",INDEX('Donor Project'!$20:$20,MATCH(G$16,'Donor Project'!$5:$5,0)),"")</f>
        <v/>
      </c>
      <c r="H21" s="175" t="str">
        <f>IF(H$20="Yes",INDEX('Donor Project'!$20:$20,MATCH(H$16,'Donor Project'!$5:$5,0)),"")</f>
        <v/>
      </c>
      <c r="I21" s="175" t="str">
        <f>IF(I$20="Yes",INDEX('Donor Project'!$20:$20,MATCH(I$16,'Donor Project'!$5:$5,0)),"")</f>
        <v/>
      </c>
      <c r="J21" s="175" t="str">
        <f>IF(J$20="Yes",INDEX('Donor Project'!$20:$20,MATCH(J$16,'Donor Project'!$5:$5,0)),"")</f>
        <v/>
      </c>
    </row>
    <row r="22" spans="1:10" x14ac:dyDescent="0.25">
      <c r="A22" s="169" t="str">
        <f>"Residual Rent Deferred "&amp;B3-1&amp;" AMR"</f>
        <v>Residual Rent Deferred -1 AMR</v>
      </c>
      <c r="B22" s="175" t="str">
        <f>IF(B$20="Yes",INDEX('Donor Project'!$22:$22,MATCH(B$16,'Donor Project'!$5:$5,0)),"")</f>
        <v/>
      </c>
      <c r="C22" s="175" t="str">
        <f>IF(C$20="Yes",INDEX('Donor Project'!$22:$22,MATCH(C$16,'Donor Project'!$5:$5,0)),"")</f>
        <v/>
      </c>
      <c r="D22" s="175" t="str">
        <f>IF(D$20="Yes",INDEX('Donor Project'!$22:$22,MATCH(D$16,'Donor Project'!$5:$5,0)),"")</f>
        <v/>
      </c>
      <c r="E22" s="175" t="str">
        <f>IF(E$20="Yes",INDEX('Donor Project'!$22:$22,MATCH(E$16,'Donor Project'!$5:$5,0)),"")</f>
        <v/>
      </c>
      <c r="F22" s="175" t="str">
        <f>IF(F$20="Yes",INDEX('Donor Project'!$22:$22,MATCH(F$16,'Donor Project'!$5:$5,0)),"")</f>
        <v/>
      </c>
      <c r="G22" s="175" t="str">
        <f>IF(G$20="Yes",INDEX('Donor Project'!$22:$22,MATCH(G$16,'Donor Project'!$5:$5,0)),"")</f>
        <v/>
      </c>
      <c r="H22" s="175" t="str">
        <f>IF(H$20="Yes",INDEX('Donor Project'!$22:$22,MATCH(H$16,'Donor Project'!$5:$5,0)),"")</f>
        <v/>
      </c>
      <c r="I22" s="175" t="str">
        <f>IF(I$20="Yes",INDEX('Donor Project'!$22:$22,MATCH(I$16,'Donor Project'!$5:$5,0)),"")</f>
        <v/>
      </c>
      <c r="J22" s="175" t="str">
        <f>IF(J$20="Yes",INDEX('Donor Project'!$22:$22,MATCH(J$16,'Donor Project'!$5:$5,0)),"")</f>
        <v/>
      </c>
    </row>
    <row r="23" spans="1:10" ht="30" x14ac:dyDescent="0.25">
      <c r="A23" s="173" t="s">
        <v>1591</v>
      </c>
      <c r="B23" s="176"/>
      <c r="C23" s="172"/>
      <c r="D23" s="172"/>
      <c r="E23" s="172"/>
      <c r="F23" s="172"/>
      <c r="G23" s="172"/>
      <c r="H23" s="172"/>
      <c r="I23" s="172"/>
      <c r="J23" s="172"/>
    </row>
    <row r="24" spans="1:10" ht="34.5" customHeight="1" x14ac:dyDescent="0.25">
      <c r="A24" s="174" t="s">
        <v>1586</v>
      </c>
      <c r="B24" s="3"/>
      <c r="C24" s="3"/>
      <c r="D24" s="3"/>
      <c r="E24" s="3"/>
      <c r="F24" s="3"/>
      <c r="G24" s="3"/>
      <c r="H24" s="3"/>
      <c r="I24" s="3"/>
      <c r="J24" s="3"/>
    </row>
    <row r="25" spans="1:10" x14ac:dyDescent="0.25">
      <c r="A25" s="168" t="s">
        <v>23</v>
      </c>
      <c r="B25" s="164" t="str">
        <f>IF(B$16&lt;&gt;"",INDEX('Donor Project'!$25:$25,MATCH(B$16,'Donor Project'!$5:$5,0)),"")</f>
        <v/>
      </c>
      <c r="C25" s="164" t="str">
        <f>IF(C$16&lt;&gt;"",INDEX('Donor Project'!$25:$25,MATCH(C$16,'Donor Project'!$5:$5,0)),"")</f>
        <v/>
      </c>
      <c r="D25" s="164" t="str">
        <f>IF(D$16&lt;&gt;"",INDEX('Donor Project'!$25:$25,MATCH(D$16,'Donor Project'!$5:$5,0)),"")</f>
        <v/>
      </c>
      <c r="E25" s="164" t="str">
        <f>IF(E$16&lt;&gt;"",INDEX('Donor Project'!$25:$25,MATCH(E$16,'Donor Project'!$5:$5,0)),"")</f>
        <v/>
      </c>
      <c r="F25" s="164" t="str">
        <f>IF(F$16&lt;&gt;"",INDEX('Donor Project'!$25:$25,MATCH(F$16,'Donor Project'!$5:$5,0)),"")</f>
        <v/>
      </c>
      <c r="G25" s="164" t="str">
        <f>IF(G$16&lt;&gt;"",INDEX('Donor Project'!$25:$25,MATCH(G$16,'Donor Project'!$5:$5,0)),"")</f>
        <v/>
      </c>
      <c r="H25" s="164" t="str">
        <f>IF(H$16&lt;&gt;"",INDEX('Donor Project'!$25:$25,MATCH(H$16,'Donor Project'!$5:$5,0)),"")</f>
        <v/>
      </c>
      <c r="I25" s="164" t="str">
        <f>IF(I$16&lt;&gt;"",INDEX('Donor Project'!$25:$25,MATCH(I$16,'Donor Project'!$5:$5,0)),"")</f>
        <v/>
      </c>
      <c r="J25" s="164" t="str">
        <f>IF(J$16&lt;&gt;"",INDEX('Donor Project'!$25:$25,MATCH(J$16,'Donor Project'!$5:$5,0)),"")</f>
        <v/>
      </c>
    </row>
    <row r="26" spans="1:10" ht="90" x14ac:dyDescent="0.25">
      <c r="A26" s="173" t="s">
        <v>1589</v>
      </c>
      <c r="B26" s="3"/>
      <c r="C26" s="3"/>
      <c r="D26" s="3"/>
      <c r="E26" s="3"/>
      <c r="F26" s="3"/>
      <c r="G26" s="3"/>
      <c r="H26" s="3"/>
      <c r="I26" s="3"/>
      <c r="J26" s="3"/>
    </row>
    <row r="27" spans="1:10" ht="30" x14ac:dyDescent="0.25">
      <c r="A27" s="173" t="s">
        <v>1594</v>
      </c>
      <c r="B27" s="162"/>
      <c r="C27" s="162"/>
      <c r="D27" s="162"/>
      <c r="E27" s="162"/>
      <c r="F27" s="162"/>
      <c r="G27" s="162"/>
      <c r="H27" s="162"/>
      <c r="I27" s="162"/>
      <c r="J27" s="162"/>
    </row>
    <row r="28" spans="1:10" ht="105" x14ac:dyDescent="0.25">
      <c r="A28" s="173" t="s">
        <v>1590</v>
      </c>
      <c r="B28" s="3"/>
      <c r="C28" s="3"/>
      <c r="D28" s="3"/>
      <c r="E28" s="3"/>
      <c r="F28" s="3"/>
      <c r="G28" s="3"/>
      <c r="H28" s="3"/>
      <c r="I28" s="3"/>
      <c r="J28" s="3"/>
    </row>
    <row r="29" spans="1:10" ht="30" x14ac:dyDescent="0.25">
      <c r="A29" s="173" t="s">
        <v>1595</v>
      </c>
      <c r="B29" s="162"/>
      <c r="C29" s="162"/>
      <c r="D29" s="162"/>
      <c r="E29" s="162"/>
      <c r="F29" s="162"/>
      <c r="G29" s="162"/>
      <c r="H29" s="162"/>
      <c r="I29" s="162"/>
      <c r="J29" s="162"/>
    </row>
    <row r="30" spans="1:10" ht="60" x14ac:dyDescent="0.25">
      <c r="A30" s="173" t="s">
        <v>1588</v>
      </c>
      <c r="B30" s="3"/>
      <c r="C30" s="3"/>
      <c r="D30" s="3"/>
      <c r="E30" s="3"/>
      <c r="F30" s="3"/>
      <c r="G30" s="3"/>
      <c r="H30" s="3"/>
      <c r="I30" s="3"/>
      <c r="J30" s="3"/>
    </row>
    <row r="31" spans="1:10" ht="30" x14ac:dyDescent="0.25">
      <c r="A31" s="174" t="s">
        <v>1596</v>
      </c>
      <c r="B31" s="162"/>
      <c r="C31" s="162"/>
      <c r="D31" s="162"/>
      <c r="E31" s="162"/>
      <c r="F31" s="162"/>
      <c r="G31" s="162"/>
      <c r="H31" s="162"/>
      <c r="I31" s="162"/>
      <c r="J31" s="162"/>
    </row>
    <row r="32" spans="1:10" x14ac:dyDescent="0.25">
      <c r="A32" s="168" t="s">
        <v>25</v>
      </c>
      <c r="B32" s="164" t="str">
        <f>IF(B$16&lt;&gt;"",INDEX('Donor Project'!$33:$33,MATCH(B$16,'Donor Project'!$5:$5,0)),"")</f>
        <v/>
      </c>
      <c r="C32" s="164" t="str">
        <f>IF(C$16&lt;&gt;"",INDEX('Donor Project'!$33:$33,MATCH(C$16,'Donor Project'!$5:$5,0)),"")</f>
        <v/>
      </c>
      <c r="D32" s="164" t="str">
        <f>IF(D$16&lt;&gt;"",INDEX('Donor Project'!$33:$33,MATCH(D$16,'Donor Project'!$5:$5,0)),"")</f>
        <v/>
      </c>
      <c r="E32" s="164" t="str">
        <f>IF(E$16&lt;&gt;"",INDEX('Donor Project'!$33:$33,MATCH(E$16,'Donor Project'!$5:$5,0)),"")</f>
        <v/>
      </c>
      <c r="F32" s="164" t="str">
        <f>IF(F$16&lt;&gt;"",INDEX('Donor Project'!$33:$33,MATCH(F$16,'Donor Project'!$5:$5,0)),"")</f>
        <v/>
      </c>
      <c r="G32" s="164" t="str">
        <f>IF(G$16&lt;&gt;"",INDEX('Donor Project'!$33:$33,MATCH(G$16,'Donor Project'!$5:$5,0)),"")</f>
        <v/>
      </c>
      <c r="H32" s="164" t="str">
        <f>IF(H$16&lt;&gt;"",INDEX('Donor Project'!$33:$33,MATCH(H$16,'Donor Project'!$5:$5,0)),"")</f>
        <v/>
      </c>
      <c r="I32" s="164" t="str">
        <f>IF(I$16&lt;&gt;"",INDEX('Donor Project'!$33:$33,MATCH(I$16,'Donor Project'!$5:$5,0)),"")</f>
        <v/>
      </c>
      <c r="J32" s="164" t="str">
        <f>IF(J$16&lt;&gt;"",INDEX('Donor Project'!$33:$33,MATCH(J$16,'Donor Project'!$5:$5,0)),"")</f>
        <v/>
      </c>
    </row>
    <row r="33" spans="1:10" ht="60" x14ac:dyDescent="0.25">
      <c r="A33" s="174" t="s">
        <v>1597</v>
      </c>
      <c r="B33" s="3"/>
      <c r="C33" s="3"/>
      <c r="D33" s="3"/>
      <c r="E33" s="3"/>
      <c r="F33" s="3"/>
      <c r="G33" s="3"/>
      <c r="H33" s="3"/>
      <c r="I33" s="3"/>
      <c r="J33" s="3"/>
    </row>
    <row r="34" spans="1:10" x14ac:dyDescent="0.25">
      <c r="A34" s="178" t="s">
        <v>27</v>
      </c>
      <c r="B34" s="164" t="str">
        <f>IF(B$16&lt;&gt;"",INDEX('Donor Project'!$40:$40,MATCH(B$16,'Donor Project'!$5:$5,0)),"")</f>
        <v/>
      </c>
      <c r="C34" s="164" t="str">
        <f>IF(C$16&lt;&gt;"",INDEX('Donor Project'!$40:$40,MATCH(C$16,'Donor Project'!$5:$5,0)),"")</f>
        <v/>
      </c>
      <c r="D34" s="164" t="str">
        <f>IF(D$16&lt;&gt;"",INDEX('Donor Project'!$40:$40,MATCH(D$16,'Donor Project'!$5:$5,0)),"")</f>
        <v/>
      </c>
      <c r="E34" s="164" t="str">
        <f>IF(E$16&lt;&gt;"",INDEX('Donor Project'!$40:$40,MATCH(E$16,'Donor Project'!$5:$5,0)),"")</f>
        <v/>
      </c>
      <c r="F34" s="164" t="str">
        <f>IF(F$16&lt;&gt;"",INDEX('Donor Project'!$40:$40,MATCH(F$16,'Donor Project'!$5:$5,0)),"")</f>
        <v/>
      </c>
      <c r="G34" s="164" t="str">
        <f>IF(G$16&lt;&gt;"",INDEX('Donor Project'!$40:$40,MATCH(G$16,'Donor Project'!$5:$5,0)),"")</f>
        <v/>
      </c>
      <c r="H34" s="164" t="str">
        <f>IF(H$16&lt;&gt;"",INDEX('Donor Project'!$40:$40,MATCH(H$16,'Donor Project'!$5:$5,0)),"")</f>
        <v/>
      </c>
      <c r="I34" s="164" t="str">
        <f>IF(I$16&lt;&gt;"",INDEX('Donor Project'!$40:$40,MATCH(I$16,'Donor Project'!$5:$5,0)),"")</f>
        <v/>
      </c>
      <c r="J34" s="164" t="str">
        <f>IF(J$16&lt;&gt;"",INDEX('Donor Project'!$40:$40,MATCH(J$16,'Donor Project'!$5:$5,0)),"")</f>
        <v/>
      </c>
    </row>
    <row r="35" spans="1:10" ht="45" x14ac:dyDescent="0.25">
      <c r="A35" s="174" t="s">
        <v>1598</v>
      </c>
      <c r="B35" s="3"/>
      <c r="C35" s="3"/>
      <c r="D35" s="3"/>
      <c r="E35" s="3"/>
      <c r="F35" s="3"/>
      <c r="G35" s="3"/>
      <c r="H35" s="3"/>
      <c r="I35" s="3"/>
      <c r="J35" s="3"/>
    </row>
    <row r="36" spans="1:10" x14ac:dyDescent="0.25">
      <c r="A36" s="177"/>
    </row>
    <row r="37" spans="1:10" ht="30" x14ac:dyDescent="0.25">
      <c r="A37" s="179" t="s">
        <v>148</v>
      </c>
      <c r="B37" s="167" t="str">
        <f>IF(Portfolio!A33="","",Portfolio!A33)</f>
        <v/>
      </c>
      <c r="C37" s="167" t="str">
        <f>IF(Portfolio!A34="","",Portfolio!A34)</f>
        <v/>
      </c>
      <c r="D37" s="167" t="str">
        <f>IF(Portfolio!A35="","",Portfolio!A35)</f>
        <v/>
      </c>
      <c r="E37" s="167" t="str">
        <f>IF(Portfolio!A36="","",Portfolio!A36)</f>
        <v/>
      </c>
      <c r="F37" s="167" t="str">
        <f>IF(Portfolio!A37="","",Portfolio!A37)</f>
        <v/>
      </c>
      <c r="G37" s="167" t="str">
        <f>IF(Portfolio!A38="","",Portfolio!A38)</f>
        <v/>
      </c>
      <c r="H37" s="167" t="str">
        <f>IF(Portfolio!A39="","",Portfolio!A39)</f>
        <v/>
      </c>
      <c r="I37" s="167" t="str">
        <f>IF(Portfolio!A40="","",Portfolio!A40)</f>
        <v/>
      </c>
      <c r="J37" s="167" t="str">
        <f>IF(Portfolio!A41="","",Portfolio!A41)</f>
        <v/>
      </c>
    </row>
    <row r="38" spans="1:10" ht="30" x14ac:dyDescent="0.25">
      <c r="A38" s="187" t="s">
        <v>1599</v>
      </c>
      <c r="B38" s="3"/>
      <c r="C38" s="3"/>
      <c r="D38" s="3"/>
      <c r="E38" s="3"/>
      <c r="F38" s="3"/>
      <c r="G38" s="3"/>
      <c r="H38" s="3"/>
      <c r="I38" s="3"/>
      <c r="J38" s="3"/>
    </row>
    <row r="39" spans="1:10" ht="30" x14ac:dyDescent="0.25">
      <c r="A39" s="186" t="s">
        <v>1605</v>
      </c>
      <c r="B39" s="176"/>
      <c r="C39" s="172"/>
      <c r="D39" s="172"/>
      <c r="E39" s="172"/>
      <c r="F39" s="172"/>
      <c r="G39" s="172"/>
      <c r="H39" s="172"/>
      <c r="I39" s="172"/>
      <c r="J39" s="172"/>
    </row>
    <row r="40" spans="1:10" x14ac:dyDescent="0.25">
      <c r="A40" s="24"/>
      <c r="B40" s="163"/>
      <c r="C40" s="170"/>
      <c r="D40" s="170"/>
      <c r="E40" s="170"/>
      <c r="F40" s="170"/>
      <c r="G40" s="170"/>
      <c r="H40" s="170"/>
      <c r="I40" s="170"/>
      <c r="J40" s="170"/>
    </row>
    <row r="41" spans="1:10" x14ac:dyDescent="0.25">
      <c r="A41" s="26" t="str">
        <f>"FOLLOW UP FOR "&amp;B3&amp; " AMR"</f>
        <v>FOLLOW UP FOR 0 AMR</v>
      </c>
      <c r="B41" s="161"/>
      <c r="C41" s="160"/>
      <c r="D41" s="160"/>
      <c r="E41" s="160"/>
      <c r="F41" s="160"/>
      <c r="G41" s="160"/>
      <c r="H41" s="160"/>
      <c r="I41" s="160"/>
      <c r="J41" s="160"/>
    </row>
    <row r="42" spans="1:10" x14ac:dyDescent="0.25">
      <c r="A42" s="180" t="s">
        <v>147</v>
      </c>
      <c r="B42" s="12" t="str">
        <f>B16</f>
        <v/>
      </c>
      <c r="C42" s="12" t="str">
        <f t="shared" ref="C42:J42" si="0">C16</f>
        <v/>
      </c>
      <c r="D42" s="12" t="str">
        <f t="shared" si="0"/>
        <v/>
      </c>
      <c r="E42" s="12" t="str">
        <f t="shared" si="0"/>
        <v/>
      </c>
      <c r="F42" s="12" t="str">
        <f t="shared" si="0"/>
        <v/>
      </c>
      <c r="G42" s="12" t="str">
        <f t="shared" si="0"/>
        <v/>
      </c>
      <c r="H42" s="12" t="str">
        <f t="shared" si="0"/>
        <v/>
      </c>
      <c r="I42" s="12" t="str">
        <f t="shared" si="0"/>
        <v/>
      </c>
      <c r="J42" s="12" t="str">
        <f t="shared" si="0"/>
        <v/>
      </c>
    </row>
    <row r="43" spans="1:10" x14ac:dyDescent="0.25">
      <c r="A43" s="183" t="s">
        <v>17</v>
      </c>
      <c r="B43" s="120"/>
      <c r="C43" s="120"/>
      <c r="D43" s="120"/>
      <c r="E43" s="120"/>
      <c r="F43" s="120"/>
      <c r="G43" s="120"/>
      <c r="H43" s="120"/>
      <c r="I43" s="120"/>
      <c r="J43" s="120"/>
    </row>
    <row r="44" spans="1:10" ht="45" x14ac:dyDescent="0.25">
      <c r="A44" s="184" t="s">
        <v>1602</v>
      </c>
      <c r="B44" s="181" t="str">
        <f>IF(B17="Yes", B19,"")</f>
        <v/>
      </c>
      <c r="C44" s="181" t="str">
        <f t="shared" ref="C44:J44" si="1">IF(C17="Yes", C19,"")</f>
        <v/>
      </c>
      <c r="D44" s="181" t="str">
        <f t="shared" si="1"/>
        <v/>
      </c>
      <c r="E44" s="181" t="str">
        <f t="shared" si="1"/>
        <v/>
      </c>
      <c r="F44" s="181" t="str">
        <f t="shared" si="1"/>
        <v/>
      </c>
      <c r="G44" s="181" t="str">
        <f t="shared" si="1"/>
        <v/>
      </c>
      <c r="H44" s="181" t="str">
        <f t="shared" si="1"/>
        <v/>
      </c>
      <c r="I44" s="181" t="str">
        <f t="shared" si="1"/>
        <v/>
      </c>
      <c r="J44" s="181" t="str">
        <f t="shared" si="1"/>
        <v/>
      </c>
    </row>
    <row r="45" spans="1:10" ht="30" x14ac:dyDescent="0.25">
      <c r="A45" s="184" t="s">
        <v>1601</v>
      </c>
      <c r="B45" s="3"/>
      <c r="C45" s="3"/>
      <c r="D45" s="3"/>
      <c r="E45" s="3"/>
      <c r="F45" s="3"/>
      <c r="G45" s="3"/>
      <c r="H45" s="3"/>
      <c r="I45" s="3"/>
      <c r="J45" s="3"/>
    </row>
    <row r="46" spans="1:10" x14ac:dyDescent="0.25">
      <c r="A46" s="182" t="s">
        <v>20</v>
      </c>
      <c r="B46" s="3"/>
      <c r="C46" s="3"/>
      <c r="D46" s="3"/>
      <c r="E46" s="3"/>
      <c r="F46" s="3"/>
      <c r="G46" s="3"/>
      <c r="H46" s="3"/>
      <c r="I46" s="3"/>
      <c r="J46" s="3"/>
    </row>
    <row r="47" spans="1:10" x14ac:dyDescent="0.25">
      <c r="A47" s="185" t="s">
        <v>1603</v>
      </c>
      <c r="B47" s="175" t="str">
        <f>IF(B20="Yes",INDEX('Donor Project'!$20:$20,MATCH(B$16,'Donor Project'!$5:$5,0)),"")</f>
        <v/>
      </c>
      <c r="C47" s="175" t="str">
        <f>IF(C20="Yes",INDEX('Donor Project'!$20:$20,MATCH(C$16,'Donor Project'!$5:$5,0)),"")</f>
        <v/>
      </c>
      <c r="D47" s="175" t="str">
        <f>IF(D20="Yes",INDEX('Donor Project'!$20:$20,MATCH(D$16,'Donor Project'!$5:$5,0)),"")</f>
        <v/>
      </c>
      <c r="E47" s="175" t="str">
        <f>IF(E20="Yes",INDEX('Donor Project'!$20:$20,MATCH(E$16,'Donor Project'!$5:$5,0)),"")</f>
        <v/>
      </c>
      <c r="F47" s="175" t="str">
        <f>IF(F20="Yes",INDEX('Donor Project'!$20:$20,MATCH(F$16,'Donor Project'!$5:$5,0)),"")</f>
        <v/>
      </c>
      <c r="G47" s="175" t="str">
        <f>IF(G20="Yes",INDEX('Donor Project'!$20:$20,MATCH(G$16,'Donor Project'!$5:$5,0)),"")</f>
        <v/>
      </c>
      <c r="H47" s="175" t="str">
        <f>IF(H20="Yes",INDEX('Donor Project'!$20:$20,MATCH(H$16,'Donor Project'!$5:$5,0)),"")</f>
        <v/>
      </c>
      <c r="I47" s="175" t="str">
        <f>IF(I20="Yes",INDEX('Donor Project'!$20:$20,MATCH(I$16,'Donor Project'!$5:$5,0)),"")</f>
        <v/>
      </c>
      <c r="J47" s="175" t="str">
        <f>IF(J20="Yes",INDEX('Donor Project'!$20:$20,MATCH(J$16,'Donor Project'!$5:$5,0)),"")</f>
        <v/>
      </c>
    </row>
    <row r="48" spans="1:10" x14ac:dyDescent="0.25">
      <c r="B48" t="str">
        <f>IF(Portfolio!A21="","",Portfolio!A21)</f>
        <v/>
      </c>
    </row>
    <row r="49" spans="1:10" ht="30" x14ac:dyDescent="0.25">
      <c r="A49" s="166" t="s">
        <v>1536</v>
      </c>
      <c r="B49" s="12" t="str">
        <f>B37</f>
        <v/>
      </c>
      <c r="C49" s="12" t="str">
        <f t="shared" ref="C49:J49" si="2">C37</f>
        <v/>
      </c>
      <c r="D49" s="12" t="str">
        <f t="shared" si="2"/>
        <v/>
      </c>
      <c r="E49" s="12" t="str">
        <f t="shared" si="2"/>
        <v/>
      </c>
      <c r="F49" s="12" t="str">
        <f t="shared" si="2"/>
        <v/>
      </c>
      <c r="G49" s="12" t="str">
        <f t="shared" si="2"/>
        <v/>
      </c>
      <c r="H49" s="12" t="str">
        <f t="shared" si="2"/>
        <v/>
      </c>
      <c r="I49" s="12" t="str">
        <f t="shared" si="2"/>
        <v/>
      </c>
      <c r="J49" s="12" t="str">
        <f t="shared" si="2"/>
        <v/>
      </c>
    </row>
    <row r="50" spans="1:10" x14ac:dyDescent="0.25">
      <c r="A50" s="105" t="s">
        <v>1600</v>
      </c>
      <c r="B50" s="10"/>
      <c r="C50" s="10"/>
      <c r="D50" s="10"/>
      <c r="E50" s="10"/>
      <c r="F50" s="10"/>
      <c r="G50" s="10"/>
      <c r="H50" s="10"/>
      <c r="I50" s="10"/>
      <c r="J50" s="10"/>
    </row>
    <row r="51" spans="1:10" x14ac:dyDescent="0.25">
      <c r="B51" t="str">
        <f>IF(Portfolio!A24="","",Portfolio!A24)</f>
        <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E14EFF58-55CF-4EFE-8119-FF79FB584427}">
          <x14:formula1>
            <xm:f>DropDown!$E$2:$E$3</xm:f>
          </x14:formula1>
          <xm:sqref>B13:K13 B24:J24 B26:J26 B28:J28 B30:J30 B33:J33 B35:J36 B38:J38 B45:J46</xm:sqref>
        </x14:dataValidation>
        <x14:dataValidation type="list" allowBlank="1" showInputMessage="1" showErrorMessage="1" xr:uid="{BA0660CF-74F2-421E-AEDC-64310A879418}">
          <x14:formula1>
            <xm:f>DropDown!$A$2:$A$3</xm:f>
          </x14:formula1>
          <xm:sqref>B50:J50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9CB85-6037-4006-A620-DAAA0305BD76}">
  <dimension ref="A1:T354"/>
  <sheetViews>
    <sheetView workbookViewId="0"/>
  </sheetViews>
  <sheetFormatPr defaultRowHeight="15" x14ac:dyDescent="0.25"/>
  <cols>
    <col min="3" max="3" width="56.140625" bestFit="1" customWidth="1"/>
    <col min="4" max="4" width="22.7109375" bestFit="1" customWidth="1"/>
    <col min="5" max="5" width="24" bestFit="1" customWidth="1"/>
    <col min="6" max="6" width="48.85546875" bestFit="1" customWidth="1"/>
    <col min="7" max="7" width="61.28515625" bestFit="1" customWidth="1"/>
    <col min="15" max="15" width="26" bestFit="1" customWidth="1"/>
  </cols>
  <sheetData>
    <row r="1" spans="1:20" x14ac:dyDescent="0.25">
      <c r="B1" t="s">
        <v>81</v>
      </c>
      <c r="C1" t="s">
        <v>83</v>
      </c>
      <c r="D1" t="s">
        <v>70</v>
      </c>
      <c r="E1" t="s">
        <v>1592</v>
      </c>
      <c r="F1" s="2" t="s">
        <v>82</v>
      </c>
      <c r="G1" s="62" t="s">
        <v>167</v>
      </c>
      <c r="H1" s="63" t="s">
        <v>168</v>
      </c>
      <c r="I1" s="62" t="s">
        <v>169</v>
      </c>
      <c r="J1" s="62" t="s">
        <v>170</v>
      </c>
      <c r="K1" s="62" t="s">
        <v>171</v>
      </c>
      <c r="L1" s="62" t="s">
        <v>172</v>
      </c>
      <c r="M1" s="62" t="s">
        <v>173</v>
      </c>
      <c r="N1" s="62" t="s">
        <v>174</v>
      </c>
      <c r="O1" s="62" t="s">
        <v>175</v>
      </c>
      <c r="P1" s="62" t="s">
        <v>176</v>
      </c>
      <c r="Q1" s="62" t="s">
        <v>177</v>
      </c>
      <c r="R1" s="64" t="s">
        <v>178</v>
      </c>
      <c r="S1" s="64" t="s">
        <v>179</v>
      </c>
      <c r="T1" s="64" t="s">
        <v>180</v>
      </c>
    </row>
    <row r="2" spans="1:20" x14ac:dyDescent="0.25">
      <c r="A2" t="s">
        <v>9</v>
      </c>
      <c r="B2">
        <v>2024</v>
      </c>
      <c r="C2" t="s">
        <v>37</v>
      </c>
      <c r="D2" t="s">
        <v>117</v>
      </c>
      <c r="E2" t="s">
        <v>1593</v>
      </c>
      <c r="F2" s="17" t="s">
        <v>84</v>
      </c>
      <c r="G2" s="65" t="s">
        <v>181</v>
      </c>
      <c r="H2" s="66">
        <v>1015</v>
      </c>
      <c r="I2" s="65" t="s">
        <v>182</v>
      </c>
      <c r="J2" s="65" t="s">
        <v>183</v>
      </c>
      <c r="K2" s="65" t="s">
        <v>184</v>
      </c>
      <c r="L2" s="66">
        <v>10</v>
      </c>
      <c r="M2" s="66">
        <v>10</v>
      </c>
      <c r="N2" s="67"/>
      <c r="O2" s="68"/>
      <c r="P2" s="66">
        <v>2278</v>
      </c>
      <c r="Q2" s="66" t="s">
        <v>185</v>
      </c>
      <c r="R2" s="69" t="s">
        <v>9</v>
      </c>
      <c r="S2" s="69" t="s">
        <v>9</v>
      </c>
      <c r="T2" s="69"/>
    </row>
    <row r="3" spans="1:20" x14ac:dyDescent="0.25">
      <c r="A3" t="s">
        <v>10</v>
      </c>
      <c r="B3">
        <v>2025</v>
      </c>
      <c r="C3" t="s">
        <v>35</v>
      </c>
      <c r="D3" t="s">
        <v>115</v>
      </c>
      <c r="E3" t="s">
        <v>116</v>
      </c>
      <c r="F3" s="17" t="s">
        <v>2</v>
      </c>
      <c r="G3" s="65" t="s">
        <v>186</v>
      </c>
      <c r="H3" s="66">
        <v>1028</v>
      </c>
      <c r="I3" s="65" t="s">
        <v>187</v>
      </c>
      <c r="J3" s="65" t="s">
        <v>183</v>
      </c>
      <c r="K3" s="65" t="s">
        <v>188</v>
      </c>
      <c r="L3" s="66">
        <v>30</v>
      </c>
      <c r="M3" s="66">
        <v>30</v>
      </c>
      <c r="N3" s="70"/>
      <c r="O3" s="71"/>
      <c r="P3" s="66">
        <v>1076</v>
      </c>
      <c r="Q3" s="66" t="s">
        <v>189</v>
      </c>
      <c r="R3" s="72" t="s">
        <v>9</v>
      </c>
      <c r="S3" s="72" t="s">
        <v>9</v>
      </c>
      <c r="T3" s="72"/>
    </row>
    <row r="4" spans="1:20" x14ac:dyDescent="0.25">
      <c r="B4">
        <v>2026</v>
      </c>
      <c r="C4" t="s">
        <v>36</v>
      </c>
      <c r="D4" t="s">
        <v>1568</v>
      </c>
      <c r="F4" s="16" t="s">
        <v>85</v>
      </c>
      <c r="G4" s="65" t="s">
        <v>190</v>
      </c>
      <c r="H4" s="66">
        <v>1036</v>
      </c>
      <c r="I4" s="65" t="s">
        <v>191</v>
      </c>
      <c r="J4" s="65" t="s">
        <v>183</v>
      </c>
      <c r="K4" s="65" t="s">
        <v>192</v>
      </c>
      <c r="L4" s="66">
        <v>83</v>
      </c>
      <c r="M4" s="66">
        <v>83</v>
      </c>
      <c r="N4" s="67"/>
      <c r="O4" s="67"/>
      <c r="P4" s="66">
        <v>1553</v>
      </c>
      <c r="Q4" s="66" t="s">
        <v>193</v>
      </c>
      <c r="R4" s="72" t="s">
        <v>9</v>
      </c>
      <c r="S4" s="72" t="s">
        <v>9</v>
      </c>
      <c r="T4" s="72" t="s">
        <v>194</v>
      </c>
    </row>
    <row r="5" spans="1:20" x14ac:dyDescent="0.25">
      <c r="C5" t="s">
        <v>38</v>
      </c>
      <c r="D5" t="s">
        <v>116</v>
      </c>
      <c r="F5" s="16" t="s">
        <v>86</v>
      </c>
      <c r="G5" s="65" t="s">
        <v>195</v>
      </c>
      <c r="H5" s="66" t="s">
        <v>196</v>
      </c>
      <c r="I5" s="65" t="s">
        <v>191</v>
      </c>
      <c r="J5" s="65" t="s">
        <v>183</v>
      </c>
      <c r="K5" s="65" t="s">
        <v>197</v>
      </c>
      <c r="L5" s="66">
        <v>258</v>
      </c>
      <c r="M5" s="66">
        <v>256</v>
      </c>
      <c r="N5" s="67">
        <v>256</v>
      </c>
      <c r="O5" s="68">
        <v>3955820.99</v>
      </c>
      <c r="P5" s="66">
        <v>2348</v>
      </c>
      <c r="Q5" s="66" t="s">
        <v>198</v>
      </c>
      <c r="R5" s="72" t="s">
        <v>9</v>
      </c>
      <c r="S5" s="72" t="s">
        <v>9</v>
      </c>
      <c r="T5" s="72" t="s">
        <v>199</v>
      </c>
    </row>
    <row r="6" spans="1:20" x14ac:dyDescent="0.25">
      <c r="F6" s="16" t="s">
        <v>87</v>
      </c>
      <c r="G6" s="65" t="s">
        <v>200</v>
      </c>
      <c r="H6" s="66">
        <v>1390</v>
      </c>
      <c r="I6" s="65" t="s">
        <v>191</v>
      </c>
      <c r="J6" s="65" t="s">
        <v>183</v>
      </c>
      <c r="K6" s="65" t="s">
        <v>201</v>
      </c>
      <c r="L6" s="66">
        <v>136</v>
      </c>
      <c r="M6" s="66">
        <v>135</v>
      </c>
      <c r="N6" s="73">
        <v>44</v>
      </c>
      <c r="O6" s="74">
        <v>729392.63</v>
      </c>
      <c r="P6" s="66">
        <v>1234</v>
      </c>
      <c r="Q6" s="66" t="s">
        <v>202</v>
      </c>
      <c r="R6" s="72" t="s">
        <v>9</v>
      </c>
      <c r="S6" s="72" t="s">
        <v>9</v>
      </c>
      <c r="T6" s="72" t="s">
        <v>203</v>
      </c>
    </row>
    <row r="7" spans="1:20" x14ac:dyDescent="0.25">
      <c r="C7" s="23"/>
      <c r="F7" s="17" t="s">
        <v>88</v>
      </c>
      <c r="G7" s="65" t="s">
        <v>204</v>
      </c>
      <c r="H7" s="66">
        <v>1100</v>
      </c>
      <c r="I7" s="65" t="s">
        <v>205</v>
      </c>
      <c r="J7" s="65" t="s">
        <v>206</v>
      </c>
      <c r="K7" s="65" t="s">
        <v>207</v>
      </c>
      <c r="L7" s="66">
        <v>71</v>
      </c>
      <c r="M7" s="66">
        <v>70</v>
      </c>
      <c r="N7" s="73">
        <v>19</v>
      </c>
      <c r="O7" s="74">
        <v>620220</v>
      </c>
      <c r="P7" s="66">
        <v>1620</v>
      </c>
      <c r="Q7" s="66" t="s">
        <v>208</v>
      </c>
      <c r="R7" s="72" t="s">
        <v>9</v>
      </c>
      <c r="S7" s="72" t="s">
        <v>9</v>
      </c>
      <c r="T7" s="72" t="s">
        <v>209</v>
      </c>
    </row>
    <row r="8" spans="1:20" x14ac:dyDescent="0.25">
      <c r="C8" s="23"/>
      <c r="F8" s="16" t="s">
        <v>89</v>
      </c>
      <c r="G8" s="75" t="s">
        <v>210</v>
      </c>
      <c r="H8" s="76">
        <v>1101</v>
      </c>
      <c r="I8" s="75" t="s">
        <v>211</v>
      </c>
      <c r="J8" s="75" t="s">
        <v>183</v>
      </c>
      <c r="K8" s="75" t="s">
        <v>212</v>
      </c>
      <c r="L8" s="76">
        <v>72</v>
      </c>
      <c r="M8" s="76">
        <v>71</v>
      </c>
      <c r="P8" s="76">
        <v>2144</v>
      </c>
      <c r="Q8" s="76" t="s">
        <v>213</v>
      </c>
      <c r="R8" s="72" t="s">
        <v>9</v>
      </c>
      <c r="S8" s="72" t="s">
        <v>9</v>
      </c>
      <c r="T8" s="72"/>
    </row>
    <row r="9" spans="1:20" x14ac:dyDescent="0.25">
      <c r="C9" s="23"/>
      <c r="F9" s="17" t="s">
        <v>90</v>
      </c>
      <c r="G9" s="65" t="s">
        <v>214</v>
      </c>
      <c r="H9" s="66">
        <v>1101</v>
      </c>
      <c r="I9" s="65" t="s">
        <v>187</v>
      </c>
      <c r="J9" s="65" t="s">
        <v>183</v>
      </c>
      <c r="K9" s="65" t="s">
        <v>215</v>
      </c>
      <c r="L9" s="66">
        <v>34</v>
      </c>
      <c r="M9" s="66">
        <v>34</v>
      </c>
      <c r="N9" s="67"/>
      <c r="O9" s="68"/>
      <c r="P9" s="66">
        <v>1072</v>
      </c>
      <c r="Q9" s="66" t="s">
        <v>216</v>
      </c>
      <c r="R9" s="72" t="s">
        <v>9</v>
      </c>
      <c r="S9" s="72" t="s">
        <v>9</v>
      </c>
      <c r="T9" s="72"/>
    </row>
    <row r="10" spans="1:20" x14ac:dyDescent="0.25">
      <c r="C10" s="23"/>
      <c r="F10" s="17" t="s">
        <v>91</v>
      </c>
      <c r="G10" s="65" t="s">
        <v>217</v>
      </c>
      <c r="H10" s="66">
        <v>111</v>
      </c>
      <c r="I10" s="65" t="s">
        <v>218</v>
      </c>
      <c r="J10" s="65" t="s">
        <v>183</v>
      </c>
      <c r="K10" s="65" t="s">
        <v>219</v>
      </c>
      <c r="L10" s="66">
        <v>108</v>
      </c>
      <c r="M10" s="66">
        <v>108</v>
      </c>
      <c r="N10" s="73"/>
      <c r="O10" s="74"/>
      <c r="P10" s="66">
        <v>1135</v>
      </c>
      <c r="Q10" s="66" t="s">
        <v>220</v>
      </c>
      <c r="R10" s="72" t="s">
        <v>9</v>
      </c>
      <c r="S10" s="72" t="s">
        <v>9</v>
      </c>
      <c r="T10" s="72"/>
    </row>
    <row r="11" spans="1:20" x14ac:dyDescent="0.25">
      <c r="C11" s="23"/>
      <c r="F11" s="16" t="s">
        <v>92</v>
      </c>
      <c r="G11" s="65" t="s">
        <v>221</v>
      </c>
      <c r="H11" s="66">
        <v>1180</v>
      </c>
      <c r="I11" s="65" t="s">
        <v>222</v>
      </c>
      <c r="J11" s="65" t="s">
        <v>183</v>
      </c>
      <c r="K11" s="65" t="s">
        <v>223</v>
      </c>
      <c r="L11" s="66">
        <v>150</v>
      </c>
      <c r="M11" s="66">
        <v>149</v>
      </c>
      <c r="N11" s="67">
        <v>50</v>
      </c>
      <c r="O11" s="68">
        <v>920274.84</v>
      </c>
      <c r="P11" s="66">
        <v>1826</v>
      </c>
      <c r="Q11" s="66" t="s">
        <v>224</v>
      </c>
      <c r="R11" s="72" t="s">
        <v>9</v>
      </c>
      <c r="S11" s="72" t="s">
        <v>9</v>
      </c>
      <c r="T11" s="72" t="s">
        <v>225</v>
      </c>
    </row>
    <row r="12" spans="1:20" x14ac:dyDescent="0.25">
      <c r="C12" s="23"/>
      <c r="F12" s="17" t="s">
        <v>93</v>
      </c>
      <c r="G12" s="65" t="s">
        <v>226</v>
      </c>
      <c r="H12" s="66">
        <v>1201</v>
      </c>
      <c r="I12" s="65" t="s">
        <v>227</v>
      </c>
      <c r="J12" s="65" t="s">
        <v>183</v>
      </c>
      <c r="K12" s="65" t="s">
        <v>228</v>
      </c>
      <c r="L12" s="66">
        <v>17</v>
      </c>
      <c r="M12" s="66">
        <v>17</v>
      </c>
      <c r="N12" s="67"/>
      <c r="O12" s="67"/>
      <c r="P12" s="66">
        <v>2345</v>
      </c>
      <c r="Q12" s="66" t="s">
        <v>229</v>
      </c>
      <c r="R12" s="72" t="s">
        <v>9</v>
      </c>
      <c r="S12" s="72" t="s">
        <v>9</v>
      </c>
      <c r="T12" s="72"/>
    </row>
    <row r="13" spans="1:20" x14ac:dyDescent="0.25">
      <c r="C13" s="23"/>
      <c r="F13" s="17" t="s">
        <v>1496</v>
      </c>
      <c r="G13" s="65" t="s">
        <v>230</v>
      </c>
      <c r="H13" s="66">
        <v>1340</v>
      </c>
      <c r="I13" s="65" t="s">
        <v>231</v>
      </c>
      <c r="J13" s="65" t="s">
        <v>232</v>
      </c>
      <c r="K13" s="65" t="s">
        <v>233</v>
      </c>
      <c r="L13" s="66">
        <v>6</v>
      </c>
      <c r="M13" s="66">
        <v>0</v>
      </c>
      <c r="N13" s="67"/>
      <c r="O13" s="68"/>
      <c r="P13" s="66">
        <v>1244</v>
      </c>
      <c r="Q13" s="66" t="s">
        <v>234</v>
      </c>
      <c r="R13" s="72" t="s">
        <v>9</v>
      </c>
      <c r="S13" s="72" t="s">
        <v>9</v>
      </c>
      <c r="T13" s="72"/>
    </row>
    <row r="14" spans="1:20" x14ac:dyDescent="0.25">
      <c r="C14" s="23"/>
      <c r="F14" s="16" t="s">
        <v>94</v>
      </c>
      <c r="G14" s="65" t="s">
        <v>235</v>
      </c>
      <c r="H14" s="66">
        <v>1353</v>
      </c>
      <c r="I14" s="65" t="s">
        <v>236</v>
      </c>
      <c r="J14" s="65" t="s">
        <v>183</v>
      </c>
      <c r="K14" s="65" t="s">
        <v>237</v>
      </c>
      <c r="L14" s="66">
        <v>7</v>
      </c>
      <c r="M14" s="66">
        <v>7</v>
      </c>
      <c r="N14" s="73"/>
      <c r="O14" s="74"/>
      <c r="P14" s="66">
        <v>2371</v>
      </c>
      <c r="Q14" s="66" t="s">
        <v>238</v>
      </c>
      <c r="R14" s="72" t="s">
        <v>9</v>
      </c>
      <c r="S14" s="72" t="s">
        <v>9</v>
      </c>
      <c r="T14" s="72"/>
    </row>
    <row r="15" spans="1:20" x14ac:dyDescent="0.25">
      <c r="C15" s="23"/>
      <c r="F15" s="17" t="s">
        <v>95</v>
      </c>
      <c r="G15" s="65" t="s">
        <v>239</v>
      </c>
      <c r="H15" s="66">
        <v>1353</v>
      </c>
      <c r="I15" s="65" t="s">
        <v>240</v>
      </c>
      <c r="J15" s="65" t="s">
        <v>183</v>
      </c>
      <c r="K15" s="65" t="s">
        <v>241</v>
      </c>
      <c r="L15" s="66">
        <v>3</v>
      </c>
      <c r="M15" s="66">
        <v>3</v>
      </c>
      <c r="N15" s="67"/>
      <c r="O15" s="67"/>
      <c r="P15" s="66">
        <v>2135</v>
      </c>
      <c r="Q15" s="66" t="s">
        <v>242</v>
      </c>
      <c r="R15" s="72" t="s">
        <v>9</v>
      </c>
      <c r="S15" s="72" t="s">
        <v>9</v>
      </c>
      <c r="T15" s="72"/>
    </row>
    <row r="16" spans="1:20" x14ac:dyDescent="0.25">
      <c r="C16" s="23"/>
      <c r="F16" s="17" t="s">
        <v>96</v>
      </c>
      <c r="G16" s="65" t="s">
        <v>243</v>
      </c>
      <c r="H16" s="66">
        <v>1370</v>
      </c>
      <c r="I16" s="65" t="s">
        <v>244</v>
      </c>
      <c r="J16" s="65" t="s">
        <v>183</v>
      </c>
      <c r="K16" s="65" t="s">
        <v>245</v>
      </c>
      <c r="L16" s="66">
        <v>49</v>
      </c>
      <c r="M16" s="66">
        <v>48</v>
      </c>
      <c r="N16" s="67"/>
      <c r="O16" s="67"/>
      <c r="P16" s="66">
        <v>69</v>
      </c>
      <c r="Q16" s="66" t="s">
        <v>246</v>
      </c>
      <c r="R16" s="72" t="s">
        <v>9</v>
      </c>
      <c r="S16" s="72" t="s">
        <v>9</v>
      </c>
      <c r="T16" s="72"/>
    </row>
    <row r="17" spans="3:20" x14ac:dyDescent="0.25">
      <c r="C17" s="23"/>
      <c r="F17" s="16" t="s">
        <v>97</v>
      </c>
      <c r="G17" s="65" t="s">
        <v>247</v>
      </c>
      <c r="H17" s="66">
        <v>1382</v>
      </c>
      <c r="I17" s="65" t="s">
        <v>248</v>
      </c>
      <c r="J17" s="65" t="s">
        <v>206</v>
      </c>
      <c r="K17" s="65" t="s">
        <v>249</v>
      </c>
      <c r="L17" s="66">
        <v>4</v>
      </c>
      <c r="M17" s="66">
        <v>4</v>
      </c>
      <c r="N17" s="67"/>
      <c r="O17" s="67"/>
      <c r="P17" s="66">
        <v>2387</v>
      </c>
      <c r="Q17" s="66" t="s">
        <v>250</v>
      </c>
      <c r="R17" s="72" t="s">
        <v>9</v>
      </c>
      <c r="S17" s="72" t="s">
        <v>9</v>
      </c>
      <c r="T17" s="72"/>
    </row>
    <row r="18" spans="3:20" x14ac:dyDescent="0.25">
      <c r="C18" s="23"/>
      <c r="F18" s="17" t="s">
        <v>98</v>
      </c>
      <c r="G18" s="65" t="s">
        <v>251</v>
      </c>
      <c r="H18" s="66">
        <v>1411</v>
      </c>
      <c r="I18" s="65" t="s">
        <v>252</v>
      </c>
      <c r="J18" s="65" t="s">
        <v>183</v>
      </c>
      <c r="K18" s="65" t="s">
        <v>253</v>
      </c>
      <c r="L18" s="66">
        <v>7</v>
      </c>
      <c r="M18" s="66">
        <v>7</v>
      </c>
      <c r="N18" s="67"/>
      <c r="O18" s="68"/>
      <c r="P18" s="66">
        <v>2356</v>
      </c>
      <c r="Q18" s="66" t="s">
        <v>254</v>
      </c>
      <c r="R18" s="72" t="s">
        <v>9</v>
      </c>
      <c r="S18" s="72" t="s">
        <v>9</v>
      </c>
      <c r="T18" s="72"/>
    </row>
    <row r="19" spans="3:20" x14ac:dyDescent="0.25">
      <c r="C19" s="23"/>
      <c r="F19" s="17" t="s">
        <v>99</v>
      </c>
      <c r="G19" s="65" t="s">
        <v>255</v>
      </c>
      <c r="H19" s="66">
        <v>149</v>
      </c>
      <c r="I19" s="65" t="s">
        <v>256</v>
      </c>
      <c r="J19" s="65" t="s">
        <v>183</v>
      </c>
      <c r="K19" s="65" t="s">
        <v>257</v>
      </c>
      <c r="L19" s="66">
        <v>56</v>
      </c>
      <c r="M19" s="66">
        <v>55</v>
      </c>
      <c r="N19" s="67">
        <v>56</v>
      </c>
      <c r="O19" s="68">
        <v>1207918</v>
      </c>
      <c r="P19" s="66">
        <v>1542</v>
      </c>
      <c r="Q19" s="66" t="s">
        <v>258</v>
      </c>
      <c r="R19" s="72" t="s">
        <v>9</v>
      </c>
      <c r="S19" s="72" t="s">
        <v>9</v>
      </c>
      <c r="T19" s="72" t="s">
        <v>259</v>
      </c>
    </row>
    <row r="20" spans="3:20" x14ac:dyDescent="0.25">
      <c r="C20" s="23"/>
      <c r="F20" s="17" t="s">
        <v>100</v>
      </c>
      <c r="G20" s="65" t="s">
        <v>260</v>
      </c>
      <c r="H20" s="66">
        <v>1500</v>
      </c>
      <c r="I20" s="65" t="s">
        <v>261</v>
      </c>
      <c r="J20" s="65" t="s">
        <v>206</v>
      </c>
      <c r="K20" s="65" t="s">
        <v>262</v>
      </c>
      <c r="L20" s="66">
        <v>4</v>
      </c>
      <c r="M20" s="66">
        <v>4</v>
      </c>
      <c r="N20" s="67"/>
      <c r="O20" s="67"/>
      <c r="P20" s="66">
        <v>2145</v>
      </c>
      <c r="Q20" s="66" t="s">
        <v>263</v>
      </c>
      <c r="R20" s="72" t="s">
        <v>9</v>
      </c>
      <c r="S20" s="72" t="s">
        <v>9</v>
      </c>
      <c r="T20" s="72"/>
    </row>
    <row r="21" spans="3:20" x14ac:dyDescent="0.25">
      <c r="C21" s="23"/>
      <c r="F21" s="16" t="s">
        <v>101</v>
      </c>
      <c r="G21" s="65" t="s">
        <v>264</v>
      </c>
      <c r="H21" s="66" t="s">
        <v>265</v>
      </c>
      <c r="I21" s="65" t="s">
        <v>266</v>
      </c>
      <c r="J21" s="65" t="s">
        <v>206</v>
      </c>
      <c r="K21" s="65" t="s">
        <v>267</v>
      </c>
      <c r="L21" s="66">
        <v>4</v>
      </c>
      <c r="M21" s="66">
        <v>4</v>
      </c>
      <c r="N21" s="67"/>
      <c r="O21" s="67"/>
      <c r="P21" s="66">
        <v>2087</v>
      </c>
      <c r="Q21" s="66" t="s">
        <v>268</v>
      </c>
      <c r="R21" s="72" t="s">
        <v>9</v>
      </c>
      <c r="S21" s="72" t="s">
        <v>9</v>
      </c>
      <c r="T21" s="72"/>
    </row>
    <row r="22" spans="3:20" x14ac:dyDescent="0.25">
      <c r="C22" s="23"/>
      <c r="F22" s="16" t="s">
        <v>102</v>
      </c>
      <c r="G22" s="65" t="s">
        <v>269</v>
      </c>
      <c r="H22" s="66">
        <v>168</v>
      </c>
      <c r="I22" s="65" t="s">
        <v>270</v>
      </c>
      <c r="J22" s="65" t="s">
        <v>206</v>
      </c>
      <c r="K22" s="65" t="s">
        <v>271</v>
      </c>
      <c r="L22" s="66">
        <v>12</v>
      </c>
      <c r="M22" s="66">
        <v>12</v>
      </c>
      <c r="N22" s="67"/>
      <c r="O22" s="67"/>
      <c r="P22" s="66">
        <v>2435</v>
      </c>
      <c r="Q22" s="66" t="s">
        <v>272</v>
      </c>
      <c r="R22" s="72" t="s">
        <v>9</v>
      </c>
      <c r="S22" s="72" t="s">
        <v>9</v>
      </c>
      <c r="T22" s="72"/>
    </row>
    <row r="23" spans="3:20" x14ac:dyDescent="0.25">
      <c r="C23" s="23"/>
      <c r="F23" s="16" t="s">
        <v>103</v>
      </c>
      <c r="G23" s="65" t="s">
        <v>273</v>
      </c>
      <c r="H23" s="66">
        <v>1684</v>
      </c>
      <c r="I23" s="65" t="s">
        <v>274</v>
      </c>
      <c r="J23" s="65" t="s">
        <v>183</v>
      </c>
      <c r="K23" s="65" t="s">
        <v>275</v>
      </c>
      <c r="L23" s="66">
        <v>3</v>
      </c>
      <c r="M23" s="66">
        <v>3</v>
      </c>
      <c r="N23" s="67"/>
      <c r="O23" s="67"/>
      <c r="P23" s="66">
        <v>2132</v>
      </c>
      <c r="Q23" s="66" t="s">
        <v>276</v>
      </c>
      <c r="R23" s="72" t="s">
        <v>9</v>
      </c>
      <c r="S23" s="72" t="s">
        <v>9</v>
      </c>
      <c r="T23" s="72"/>
    </row>
    <row r="24" spans="3:20" x14ac:dyDescent="0.25">
      <c r="C24" s="23"/>
      <c r="F24" s="16" t="s">
        <v>104</v>
      </c>
      <c r="G24" s="65" t="s">
        <v>277</v>
      </c>
      <c r="H24" s="66">
        <v>1738</v>
      </c>
      <c r="I24" s="65" t="s">
        <v>191</v>
      </c>
      <c r="J24" s="65" t="s">
        <v>183</v>
      </c>
      <c r="K24" s="65" t="s">
        <v>278</v>
      </c>
      <c r="L24" s="66">
        <v>10</v>
      </c>
      <c r="M24" s="66">
        <v>7</v>
      </c>
      <c r="N24" s="67"/>
      <c r="O24" s="68"/>
      <c r="P24" s="66">
        <v>125</v>
      </c>
      <c r="Q24" s="66" t="s">
        <v>279</v>
      </c>
      <c r="R24" s="72" t="s">
        <v>9</v>
      </c>
      <c r="S24" s="72" t="s">
        <v>9</v>
      </c>
      <c r="T24" s="72"/>
    </row>
    <row r="25" spans="3:20" x14ac:dyDescent="0.25">
      <c r="C25" s="23"/>
      <c r="F25" s="17" t="s">
        <v>105</v>
      </c>
      <c r="G25" s="65" t="s">
        <v>280</v>
      </c>
      <c r="H25" s="66">
        <v>1750</v>
      </c>
      <c r="I25" s="65" t="s">
        <v>281</v>
      </c>
      <c r="J25" s="65" t="s">
        <v>183</v>
      </c>
      <c r="K25" s="65" t="s">
        <v>282</v>
      </c>
      <c r="L25" s="66">
        <v>97</v>
      </c>
      <c r="M25" s="66">
        <v>97</v>
      </c>
      <c r="N25" s="67"/>
      <c r="O25" s="68"/>
      <c r="P25" s="66">
        <v>2100</v>
      </c>
      <c r="Q25" s="66" t="s">
        <v>283</v>
      </c>
      <c r="R25" s="72" t="s">
        <v>9</v>
      </c>
      <c r="S25" s="72" t="s">
        <v>9</v>
      </c>
      <c r="T25" s="72"/>
    </row>
    <row r="26" spans="3:20" x14ac:dyDescent="0.25">
      <c r="C26" s="23"/>
      <c r="F26" s="16" t="s">
        <v>106</v>
      </c>
      <c r="G26" s="75" t="s">
        <v>284</v>
      </c>
      <c r="H26" s="76">
        <v>1760</v>
      </c>
      <c r="I26" s="75" t="s">
        <v>285</v>
      </c>
      <c r="J26" s="75" t="s">
        <v>183</v>
      </c>
      <c r="K26" s="75" t="s">
        <v>286</v>
      </c>
      <c r="L26" s="76">
        <v>108</v>
      </c>
      <c r="M26" s="76">
        <v>107</v>
      </c>
      <c r="O26" s="77"/>
      <c r="P26" s="76">
        <v>2098</v>
      </c>
      <c r="Q26" s="76" t="s">
        <v>287</v>
      </c>
      <c r="R26" s="72" t="s">
        <v>9</v>
      </c>
      <c r="S26" s="72" t="s">
        <v>9</v>
      </c>
      <c r="T26" s="72"/>
    </row>
    <row r="27" spans="3:20" x14ac:dyDescent="0.25">
      <c r="C27" s="23"/>
      <c r="F27" s="17" t="s">
        <v>107</v>
      </c>
      <c r="G27" s="65" t="s">
        <v>288</v>
      </c>
      <c r="H27" s="66">
        <v>1761</v>
      </c>
      <c r="I27" s="65" t="s">
        <v>289</v>
      </c>
      <c r="J27" s="65" t="s">
        <v>183</v>
      </c>
      <c r="K27" s="65" t="s">
        <v>290</v>
      </c>
      <c r="L27" s="66">
        <v>14</v>
      </c>
      <c r="M27" s="66">
        <v>13</v>
      </c>
      <c r="N27" s="67"/>
      <c r="O27" s="68"/>
      <c r="P27" s="66">
        <v>1082</v>
      </c>
      <c r="Q27" s="66" t="s">
        <v>291</v>
      </c>
      <c r="R27" s="72" t="s">
        <v>9</v>
      </c>
      <c r="S27" s="72" t="s">
        <v>9</v>
      </c>
      <c r="T27" s="72"/>
    </row>
    <row r="28" spans="3:20" x14ac:dyDescent="0.25">
      <c r="C28" s="23"/>
      <c r="F28" s="16" t="s">
        <v>108</v>
      </c>
      <c r="G28" s="65" t="s">
        <v>292</v>
      </c>
      <c r="H28" s="66">
        <v>1880</v>
      </c>
      <c r="I28" s="65" t="s">
        <v>293</v>
      </c>
      <c r="J28" s="65" t="s">
        <v>183</v>
      </c>
      <c r="K28" s="65" t="s">
        <v>294</v>
      </c>
      <c r="L28" s="66">
        <v>113</v>
      </c>
      <c r="M28" s="66">
        <v>112</v>
      </c>
      <c r="N28" s="67"/>
      <c r="O28" s="68"/>
      <c r="P28" s="66">
        <v>2006</v>
      </c>
      <c r="Q28" s="66" t="s">
        <v>295</v>
      </c>
      <c r="R28" s="72" t="s">
        <v>9</v>
      </c>
      <c r="S28" s="72" t="s">
        <v>9</v>
      </c>
      <c r="T28" s="72"/>
    </row>
    <row r="29" spans="3:20" x14ac:dyDescent="0.25">
      <c r="C29" s="23"/>
      <c r="F29" s="16" t="s">
        <v>1495</v>
      </c>
      <c r="G29" s="65" t="s">
        <v>296</v>
      </c>
      <c r="H29" s="66">
        <v>1912</v>
      </c>
      <c r="I29" s="65" t="s">
        <v>281</v>
      </c>
      <c r="J29" s="65" t="s">
        <v>183</v>
      </c>
      <c r="K29" s="65" t="s">
        <v>297</v>
      </c>
      <c r="L29" s="66">
        <v>0</v>
      </c>
      <c r="M29" s="66">
        <v>0</v>
      </c>
      <c r="N29" s="70"/>
      <c r="O29" s="71"/>
      <c r="P29" s="66">
        <v>145</v>
      </c>
      <c r="Q29" s="66" t="s">
        <v>298</v>
      </c>
      <c r="R29" s="72" t="s">
        <v>9</v>
      </c>
      <c r="S29" s="72" t="s">
        <v>9</v>
      </c>
      <c r="T29" s="72"/>
    </row>
    <row r="30" spans="3:20" x14ac:dyDescent="0.25">
      <c r="C30" s="23"/>
      <c r="F30" s="17" t="s">
        <v>109</v>
      </c>
      <c r="G30" s="65" t="s">
        <v>299</v>
      </c>
      <c r="H30" s="66" t="s">
        <v>300</v>
      </c>
      <c r="I30" s="65" t="s">
        <v>301</v>
      </c>
      <c r="J30" s="65" t="s">
        <v>206</v>
      </c>
      <c r="K30" s="65" t="s">
        <v>302</v>
      </c>
      <c r="L30" s="66">
        <v>3</v>
      </c>
      <c r="M30" s="66">
        <v>3</v>
      </c>
      <c r="N30" s="67"/>
      <c r="O30" s="67"/>
      <c r="P30" s="66">
        <v>2297</v>
      </c>
      <c r="Q30" s="66" t="s">
        <v>303</v>
      </c>
      <c r="R30" s="72" t="s">
        <v>9</v>
      </c>
      <c r="S30" s="72" t="s">
        <v>9</v>
      </c>
      <c r="T30" s="72"/>
    </row>
    <row r="31" spans="3:20" x14ac:dyDescent="0.25">
      <c r="C31" s="23"/>
      <c r="F31" s="16" t="s">
        <v>110</v>
      </c>
      <c r="G31" s="65" t="s">
        <v>304</v>
      </c>
      <c r="H31" s="66">
        <v>1939</v>
      </c>
      <c r="I31" s="65" t="s">
        <v>305</v>
      </c>
      <c r="J31" s="65" t="s">
        <v>183</v>
      </c>
      <c r="K31" s="65" t="s">
        <v>306</v>
      </c>
      <c r="L31" s="66">
        <v>0</v>
      </c>
      <c r="M31" s="66">
        <v>0</v>
      </c>
      <c r="N31" s="67"/>
      <c r="O31" s="68"/>
      <c r="P31" s="66">
        <v>2424</v>
      </c>
      <c r="Q31" s="66" t="s">
        <v>307</v>
      </c>
      <c r="R31" s="72" t="s">
        <v>9</v>
      </c>
      <c r="S31" s="72" t="s">
        <v>9</v>
      </c>
      <c r="T31" s="72" t="s">
        <v>308</v>
      </c>
    </row>
    <row r="32" spans="3:20" x14ac:dyDescent="0.25">
      <c r="C32" s="23"/>
      <c r="F32" s="16" t="s">
        <v>111</v>
      </c>
      <c r="G32" s="65" t="s">
        <v>309</v>
      </c>
      <c r="H32" s="66">
        <v>205</v>
      </c>
      <c r="I32" s="65" t="s">
        <v>218</v>
      </c>
      <c r="J32" s="65" t="s">
        <v>183</v>
      </c>
      <c r="K32" s="65" t="s">
        <v>310</v>
      </c>
      <c r="L32" s="66">
        <v>50</v>
      </c>
      <c r="M32" s="66">
        <v>49</v>
      </c>
      <c r="N32" s="67"/>
      <c r="O32" s="68"/>
      <c r="P32" s="66">
        <v>154</v>
      </c>
      <c r="Q32" s="66" t="s">
        <v>311</v>
      </c>
      <c r="R32" s="72" t="s">
        <v>9</v>
      </c>
      <c r="S32" s="72" t="s">
        <v>9</v>
      </c>
      <c r="T32" s="72"/>
    </row>
    <row r="33" spans="3:20" x14ac:dyDescent="0.25">
      <c r="C33" s="23"/>
      <c r="F33" s="17" t="s">
        <v>112</v>
      </c>
      <c r="G33" s="65" t="s">
        <v>312</v>
      </c>
      <c r="H33" s="66">
        <v>214</v>
      </c>
      <c r="I33" s="65" t="s">
        <v>313</v>
      </c>
      <c r="J33" s="65" t="s">
        <v>183</v>
      </c>
      <c r="K33" s="65" t="s">
        <v>314</v>
      </c>
      <c r="L33" s="66">
        <v>8</v>
      </c>
      <c r="M33" s="66">
        <v>8</v>
      </c>
      <c r="N33" s="70"/>
      <c r="O33" s="71"/>
      <c r="P33" s="66">
        <v>1081</v>
      </c>
      <c r="Q33" s="66" t="s">
        <v>315</v>
      </c>
      <c r="R33" s="72" t="s">
        <v>9</v>
      </c>
      <c r="S33" s="72" t="s">
        <v>9</v>
      </c>
      <c r="T33" s="72"/>
    </row>
    <row r="34" spans="3:20" x14ac:dyDescent="0.25">
      <c r="C34" s="23"/>
      <c r="F34" s="16" t="s">
        <v>113</v>
      </c>
      <c r="G34" s="65" t="s">
        <v>316</v>
      </c>
      <c r="H34" s="66">
        <v>2217</v>
      </c>
      <c r="I34" s="65" t="s">
        <v>191</v>
      </c>
      <c r="J34" s="65" t="s">
        <v>183</v>
      </c>
      <c r="K34" s="65" t="s">
        <v>317</v>
      </c>
      <c r="L34" s="66">
        <v>8</v>
      </c>
      <c r="M34" s="66">
        <v>8</v>
      </c>
      <c r="N34" s="67"/>
      <c r="O34" s="67"/>
      <c r="P34" s="66">
        <v>2280</v>
      </c>
      <c r="Q34" s="66" t="s">
        <v>318</v>
      </c>
      <c r="R34" s="72" t="s">
        <v>9</v>
      </c>
      <c r="S34" s="72" t="s">
        <v>9</v>
      </c>
      <c r="T34" s="72"/>
    </row>
    <row r="35" spans="3:20" x14ac:dyDescent="0.25">
      <c r="C35" s="23"/>
      <c r="F35" s="17" t="s">
        <v>114</v>
      </c>
      <c r="G35" s="65" t="s">
        <v>319</v>
      </c>
      <c r="H35" s="66" t="s">
        <v>320</v>
      </c>
      <c r="I35" s="65" t="s">
        <v>191</v>
      </c>
      <c r="J35" s="65" t="s">
        <v>183</v>
      </c>
      <c r="K35" s="65" t="s">
        <v>321</v>
      </c>
      <c r="L35" s="66">
        <v>6</v>
      </c>
      <c r="M35" s="66">
        <v>6</v>
      </c>
      <c r="N35" s="67"/>
      <c r="O35" s="68"/>
      <c r="P35" s="66">
        <v>2401</v>
      </c>
      <c r="Q35" s="66" t="s">
        <v>322</v>
      </c>
      <c r="R35" s="72" t="s">
        <v>9</v>
      </c>
      <c r="S35" s="72" t="s">
        <v>9</v>
      </c>
      <c r="T35" s="72"/>
    </row>
    <row r="36" spans="3:20" x14ac:dyDescent="0.25">
      <c r="C36" s="23"/>
      <c r="G36" s="65" t="s">
        <v>323</v>
      </c>
      <c r="H36" s="66">
        <v>227</v>
      </c>
      <c r="I36" s="65" t="s">
        <v>324</v>
      </c>
      <c r="J36" s="65" t="s">
        <v>183</v>
      </c>
      <c r="K36" s="65" t="s">
        <v>325</v>
      </c>
      <c r="L36" s="66">
        <v>50</v>
      </c>
      <c r="M36" s="66">
        <v>49</v>
      </c>
      <c r="N36" s="67"/>
      <c r="O36" s="67"/>
      <c r="P36" s="66">
        <v>2002</v>
      </c>
      <c r="Q36" s="66" t="s">
        <v>326</v>
      </c>
      <c r="R36" s="72" t="s">
        <v>9</v>
      </c>
      <c r="S36" s="72" t="s">
        <v>9</v>
      </c>
      <c r="T36" s="72"/>
    </row>
    <row r="37" spans="3:20" x14ac:dyDescent="0.25">
      <c r="C37" s="23"/>
      <c r="F37" t="s">
        <v>1497</v>
      </c>
      <c r="G37" s="65" t="s">
        <v>327</v>
      </c>
      <c r="H37" s="66">
        <v>2300</v>
      </c>
      <c r="I37" s="65" t="s">
        <v>328</v>
      </c>
      <c r="J37" s="65" t="s">
        <v>206</v>
      </c>
      <c r="K37" s="65" t="s">
        <v>329</v>
      </c>
      <c r="L37" s="66">
        <v>22</v>
      </c>
      <c r="M37" s="66">
        <v>21</v>
      </c>
      <c r="N37" s="67"/>
      <c r="O37" s="68"/>
      <c r="P37" s="66">
        <v>174</v>
      </c>
      <c r="Q37" s="66" t="s">
        <v>330</v>
      </c>
      <c r="R37" s="72" t="s">
        <v>9</v>
      </c>
      <c r="S37" s="72" t="s">
        <v>9</v>
      </c>
      <c r="T37" s="72"/>
    </row>
    <row r="38" spans="3:20" x14ac:dyDescent="0.25">
      <c r="C38" s="23"/>
      <c r="G38" s="65" t="s">
        <v>331</v>
      </c>
      <c r="H38" s="66">
        <v>25</v>
      </c>
      <c r="I38" s="65" t="s">
        <v>332</v>
      </c>
      <c r="J38" s="65" t="s">
        <v>183</v>
      </c>
      <c r="K38" s="65" t="s">
        <v>333</v>
      </c>
      <c r="L38" s="66">
        <v>90</v>
      </c>
      <c r="M38" s="66">
        <v>89</v>
      </c>
      <c r="N38" s="67"/>
      <c r="O38" s="67"/>
      <c r="P38" s="66">
        <v>2093</v>
      </c>
      <c r="Q38" s="66" t="s">
        <v>334</v>
      </c>
      <c r="R38" s="72" t="s">
        <v>9</v>
      </c>
      <c r="S38" s="72" t="s">
        <v>9</v>
      </c>
      <c r="T38" s="72"/>
    </row>
    <row r="39" spans="3:20" x14ac:dyDescent="0.25">
      <c r="C39" s="23"/>
      <c r="G39" s="65" t="s">
        <v>335</v>
      </c>
      <c r="H39" s="66">
        <v>255</v>
      </c>
      <c r="I39" s="65" t="s">
        <v>336</v>
      </c>
      <c r="J39" s="65" t="s">
        <v>206</v>
      </c>
      <c r="K39" s="65" t="s">
        <v>337</v>
      </c>
      <c r="L39" s="66">
        <v>109</v>
      </c>
      <c r="M39" s="66">
        <v>108</v>
      </c>
      <c r="N39" s="70"/>
      <c r="O39" s="71"/>
      <c r="P39" s="66">
        <v>2088</v>
      </c>
      <c r="Q39" s="66" t="s">
        <v>338</v>
      </c>
      <c r="R39" s="72" t="s">
        <v>9</v>
      </c>
      <c r="S39" s="72" t="s">
        <v>9</v>
      </c>
      <c r="T39" s="72"/>
    </row>
    <row r="40" spans="3:20" x14ac:dyDescent="0.25">
      <c r="C40" s="23"/>
      <c r="G40" s="65" t="s">
        <v>339</v>
      </c>
      <c r="H40" s="66" t="s">
        <v>340</v>
      </c>
      <c r="I40" s="65" t="s">
        <v>341</v>
      </c>
      <c r="J40" s="65" t="s">
        <v>206</v>
      </c>
      <c r="K40" s="65" t="s">
        <v>342</v>
      </c>
      <c r="L40" s="66">
        <v>6</v>
      </c>
      <c r="M40" s="66">
        <v>6</v>
      </c>
      <c r="N40" s="67"/>
      <c r="O40" s="68"/>
      <c r="P40" s="66">
        <v>2268</v>
      </c>
      <c r="Q40" s="66" t="s">
        <v>343</v>
      </c>
      <c r="R40" s="72" t="s">
        <v>9</v>
      </c>
      <c r="S40" s="72" t="s">
        <v>9</v>
      </c>
      <c r="T40" s="72"/>
    </row>
    <row r="41" spans="3:20" x14ac:dyDescent="0.25">
      <c r="G41" s="65" t="s">
        <v>344</v>
      </c>
      <c r="H41" s="66">
        <v>2698</v>
      </c>
      <c r="I41" s="65" t="s">
        <v>244</v>
      </c>
      <c r="J41" s="65" t="s">
        <v>183</v>
      </c>
      <c r="K41" s="65" t="s">
        <v>345</v>
      </c>
      <c r="L41" s="66">
        <v>40</v>
      </c>
      <c r="M41" s="66">
        <v>39</v>
      </c>
      <c r="N41" s="67"/>
      <c r="O41" s="67"/>
      <c r="P41" s="66">
        <v>2099</v>
      </c>
      <c r="Q41" s="66" t="s">
        <v>346</v>
      </c>
      <c r="R41" s="72" t="s">
        <v>9</v>
      </c>
      <c r="S41" s="72" t="s">
        <v>9</v>
      </c>
      <c r="T41" s="72"/>
    </row>
    <row r="42" spans="3:20" x14ac:dyDescent="0.25">
      <c r="G42" s="65" t="s">
        <v>347</v>
      </c>
      <c r="H42" s="66" t="s">
        <v>348</v>
      </c>
      <c r="I42" s="65" t="s">
        <v>349</v>
      </c>
      <c r="J42" s="65" t="s">
        <v>183</v>
      </c>
      <c r="K42" s="65" t="s">
        <v>350</v>
      </c>
      <c r="L42" s="66">
        <v>10</v>
      </c>
      <c r="M42" s="66">
        <v>0</v>
      </c>
      <c r="N42" s="67"/>
      <c r="O42" s="68"/>
      <c r="P42" s="66">
        <v>986</v>
      </c>
      <c r="Q42" s="66" t="s">
        <v>351</v>
      </c>
      <c r="R42" s="72" t="s">
        <v>9</v>
      </c>
      <c r="S42" s="72" t="s">
        <v>9</v>
      </c>
      <c r="T42" s="72"/>
    </row>
    <row r="43" spans="3:20" x14ac:dyDescent="0.25">
      <c r="G43" s="75" t="s">
        <v>352</v>
      </c>
      <c r="H43" s="76">
        <v>270</v>
      </c>
      <c r="I43" s="75" t="s">
        <v>353</v>
      </c>
      <c r="J43" s="75" t="s">
        <v>183</v>
      </c>
      <c r="K43" s="75" t="s">
        <v>354</v>
      </c>
      <c r="L43" s="76">
        <v>86</v>
      </c>
      <c r="M43" s="76">
        <v>85</v>
      </c>
      <c r="O43" s="77"/>
      <c r="P43" s="76">
        <v>2382</v>
      </c>
      <c r="Q43" s="76" t="s">
        <v>355</v>
      </c>
      <c r="R43" s="72" t="s">
        <v>9</v>
      </c>
      <c r="S43" s="72" t="s">
        <v>9</v>
      </c>
      <c r="T43" s="72"/>
    </row>
    <row r="44" spans="3:20" x14ac:dyDescent="0.25">
      <c r="G44" s="65" t="s">
        <v>356</v>
      </c>
      <c r="H44" s="66">
        <v>2782</v>
      </c>
      <c r="I44" s="65" t="s">
        <v>357</v>
      </c>
      <c r="J44" s="65" t="s">
        <v>183</v>
      </c>
      <c r="K44" s="65" t="s">
        <v>358</v>
      </c>
      <c r="L44" s="66">
        <v>3</v>
      </c>
      <c r="M44" s="66">
        <v>3</v>
      </c>
      <c r="N44" s="70"/>
      <c r="O44" s="71"/>
      <c r="P44" s="66">
        <v>204</v>
      </c>
      <c r="Q44" s="66" t="s">
        <v>359</v>
      </c>
      <c r="R44" s="72" t="s">
        <v>9</v>
      </c>
      <c r="S44" s="72" t="s">
        <v>9</v>
      </c>
      <c r="T44" s="72"/>
    </row>
    <row r="45" spans="3:20" x14ac:dyDescent="0.25">
      <c r="G45" s="65" t="s">
        <v>360</v>
      </c>
      <c r="H45" s="66">
        <v>289</v>
      </c>
      <c r="I45" s="65" t="s">
        <v>361</v>
      </c>
      <c r="J45" s="65" t="s">
        <v>206</v>
      </c>
      <c r="K45" s="65" t="s">
        <v>362</v>
      </c>
      <c r="L45" s="66">
        <v>16</v>
      </c>
      <c r="M45" s="66">
        <v>16</v>
      </c>
      <c r="N45" s="67"/>
      <c r="O45" s="67"/>
      <c r="P45" s="66">
        <v>2332</v>
      </c>
      <c r="Q45" s="66" t="s">
        <v>363</v>
      </c>
      <c r="R45" s="72" t="s">
        <v>9</v>
      </c>
      <c r="S45" s="72" t="s">
        <v>9</v>
      </c>
      <c r="T45" s="72"/>
    </row>
    <row r="46" spans="3:20" x14ac:dyDescent="0.25">
      <c r="G46" s="65" t="s">
        <v>364</v>
      </c>
      <c r="H46" s="66">
        <v>290</v>
      </c>
      <c r="I46" s="65" t="s">
        <v>365</v>
      </c>
      <c r="J46" s="65" t="s">
        <v>183</v>
      </c>
      <c r="K46" s="65" t="s">
        <v>366</v>
      </c>
      <c r="L46" s="66">
        <v>167</v>
      </c>
      <c r="M46" s="66">
        <v>166</v>
      </c>
      <c r="N46" s="67"/>
      <c r="O46" s="67"/>
      <c r="P46" s="66">
        <v>2300</v>
      </c>
      <c r="Q46" s="66" t="s">
        <v>367</v>
      </c>
      <c r="R46" s="72" t="s">
        <v>9</v>
      </c>
      <c r="S46" s="72" t="s">
        <v>9</v>
      </c>
      <c r="T46" s="72"/>
    </row>
    <row r="47" spans="3:20" x14ac:dyDescent="0.25">
      <c r="G47" s="65" t="s">
        <v>368</v>
      </c>
      <c r="H47" s="66">
        <v>2945</v>
      </c>
      <c r="I47" s="65" t="s">
        <v>369</v>
      </c>
      <c r="J47" s="65" t="s">
        <v>183</v>
      </c>
      <c r="K47" s="65" t="s">
        <v>370</v>
      </c>
      <c r="L47" s="66">
        <v>8</v>
      </c>
      <c r="M47" s="66">
        <v>5</v>
      </c>
      <c r="N47" s="67"/>
      <c r="O47" s="67"/>
      <c r="P47" s="66">
        <v>211</v>
      </c>
      <c r="Q47" s="66" t="s">
        <v>371</v>
      </c>
      <c r="R47" s="72" t="s">
        <v>9</v>
      </c>
      <c r="S47" s="72" t="s">
        <v>9</v>
      </c>
      <c r="T47" s="72"/>
    </row>
    <row r="48" spans="3:20" x14ac:dyDescent="0.25">
      <c r="G48" s="65" t="s">
        <v>372</v>
      </c>
      <c r="H48" s="66">
        <v>3019</v>
      </c>
      <c r="I48" s="65" t="s">
        <v>373</v>
      </c>
      <c r="J48" s="65" t="s">
        <v>183</v>
      </c>
      <c r="K48" s="65" t="s">
        <v>374</v>
      </c>
      <c r="L48" s="66">
        <v>6</v>
      </c>
      <c r="M48" s="66">
        <v>5</v>
      </c>
      <c r="N48" s="67"/>
      <c r="O48" s="67"/>
      <c r="P48" s="66">
        <v>214</v>
      </c>
      <c r="Q48" s="66" t="s">
        <v>375</v>
      </c>
      <c r="R48" s="72" t="s">
        <v>9</v>
      </c>
      <c r="S48" s="72" t="s">
        <v>9</v>
      </c>
      <c r="T48" s="72"/>
    </row>
    <row r="49" spans="7:20" x14ac:dyDescent="0.25">
      <c r="G49" s="65" t="s">
        <v>376</v>
      </c>
      <c r="H49" s="66">
        <v>305</v>
      </c>
      <c r="I49" s="65" t="s">
        <v>377</v>
      </c>
      <c r="J49" s="65" t="s">
        <v>183</v>
      </c>
      <c r="K49" s="65" t="s">
        <v>378</v>
      </c>
      <c r="L49" s="66">
        <v>12</v>
      </c>
      <c r="M49" s="66">
        <v>12</v>
      </c>
      <c r="N49" s="67"/>
      <c r="O49" s="67"/>
      <c r="P49" s="66">
        <v>2350</v>
      </c>
      <c r="Q49" s="66" t="s">
        <v>379</v>
      </c>
      <c r="R49" s="72" t="s">
        <v>9</v>
      </c>
      <c r="S49" s="72" t="s">
        <v>9</v>
      </c>
      <c r="T49" s="72"/>
    </row>
    <row r="50" spans="7:20" x14ac:dyDescent="0.25">
      <c r="G50" s="65" t="s">
        <v>380</v>
      </c>
      <c r="H50" s="66">
        <v>308</v>
      </c>
      <c r="I50" s="65" t="s">
        <v>353</v>
      </c>
      <c r="J50" s="65" t="s">
        <v>183</v>
      </c>
      <c r="K50" s="65" t="s">
        <v>381</v>
      </c>
      <c r="L50" s="66">
        <v>20</v>
      </c>
      <c r="M50" s="66">
        <v>20</v>
      </c>
      <c r="N50" s="70"/>
      <c r="O50" s="71"/>
      <c r="P50" s="66">
        <v>2097</v>
      </c>
      <c r="Q50" s="66" t="s">
        <v>382</v>
      </c>
      <c r="R50" s="72" t="s">
        <v>9</v>
      </c>
      <c r="S50" s="72" t="s">
        <v>9</v>
      </c>
      <c r="T50" s="72"/>
    </row>
    <row r="51" spans="7:20" x14ac:dyDescent="0.25">
      <c r="G51" s="65" t="s">
        <v>383</v>
      </c>
      <c r="H51" s="66" t="s">
        <v>384</v>
      </c>
      <c r="I51" s="65" t="s">
        <v>191</v>
      </c>
      <c r="J51" s="65" t="s">
        <v>183</v>
      </c>
      <c r="K51" s="65" t="s">
        <v>385</v>
      </c>
      <c r="L51" s="66">
        <v>8</v>
      </c>
      <c r="M51" s="66">
        <v>8</v>
      </c>
      <c r="N51" s="67"/>
      <c r="O51" s="67"/>
      <c r="P51" s="66">
        <v>2430</v>
      </c>
      <c r="Q51" s="66" t="s">
        <v>386</v>
      </c>
      <c r="R51" s="72" t="s">
        <v>9</v>
      </c>
      <c r="S51" s="72" t="s">
        <v>9</v>
      </c>
      <c r="T51" s="72"/>
    </row>
    <row r="52" spans="7:20" x14ac:dyDescent="0.25">
      <c r="G52" s="65" t="s">
        <v>387</v>
      </c>
      <c r="H52" s="66" t="s">
        <v>388</v>
      </c>
      <c r="I52" s="65" t="s">
        <v>357</v>
      </c>
      <c r="J52" s="65" t="s">
        <v>183</v>
      </c>
      <c r="K52" s="65" t="s">
        <v>389</v>
      </c>
      <c r="L52" s="66">
        <v>8</v>
      </c>
      <c r="M52" s="66">
        <v>8</v>
      </c>
      <c r="N52" s="70"/>
      <c r="O52" s="71"/>
      <c r="P52" s="66">
        <v>2272</v>
      </c>
      <c r="Q52" s="66" t="s">
        <v>390</v>
      </c>
      <c r="R52" s="72" t="s">
        <v>9</v>
      </c>
      <c r="S52" s="72" t="s">
        <v>9</v>
      </c>
      <c r="T52" s="72"/>
    </row>
    <row r="53" spans="7:20" x14ac:dyDescent="0.25">
      <c r="G53" s="65" t="s">
        <v>391</v>
      </c>
      <c r="H53" s="66" t="s">
        <v>392</v>
      </c>
      <c r="I53" s="65" t="s">
        <v>373</v>
      </c>
      <c r="J53" s="65" t="s">
        <v>183</v>
      </c>
      <c r="K53" s="65" t="s">
        <v>393</v>
      </c>
      <c r="L53" s="66">
        <v>6</v>
      </c>
      <c r="M53" s="66">
        <v>6</v>
      </c>
      <c r="N53" s="67"/>
      <c r="O53" s="67"/>
      <c r="P53" s="66">
        <v>2396</v>
      </c>
      <c r="Q53" s="66" t="s">
        <v>394</v>
      </c>
      <c r="R53" s="72" t="s">
        <v>9</v>
      </c>
      <c r="S53" s="72" t="s">
        <v>9</v>
      </c>
      <c r="T53" s="72"/>
    </row>
    <row r="54" spans="7:20" x14ac:dyDescent="0.25">
      <c r="G54" s="65" t="s">
        <v>395</v>
      </c>
      <c r="H54" s="66">
        <v>3280</v>
      </c>
      <c r="I54" s="65" t="s">
        <v>396</v>
      </c>
      <c r="J54" s="65" t="s">
        <v>183</v>
      </c>
      <c r="K54" s="65" t="s">
        <v>397</v>
      </c>
      <c r="L54" s="66">
        <v>11</v>
      </c>
      <c r="M54" s="66">
        <v>11</v>
      </c>
      <c r="N54" s="70"/>
      <c r="O54" s="71"/>
      <c r="P54" s="66">
        <v>2357</v>
      </c>
      <c r="Q54" s="66" t="s">
        <v>398</v>
      </c>
      <c r="R54" s="72" t="s">
        <v>9</v>
      </c>
      <c r="S54" s="72" t="s">
        <v>9</v>
      </c>
      <c r="T54" s="72"/>
    </row>
    <row r="55" spans="7:20" x14ac:dyDescent="0.25">
      <c r="G55" s="65" t="s">
        <v>399</v>
      </c>
      <c r="H55" s="66" t="s">
        <v>400</v>
      </c>
      <c r="I55" s="65" t="s">
        <v>401</v>
      </c>
      <c r="J55" s="65" t="s">
        <v>183</v>
      </c>
      <c r="K55" s="65" t="s">
        <v>402</v>
      </c>
      <c r="L55" s="66">
        <v>10</v>
      </c>
      <c r="M55" s="66">
        <v>10</v>
      </c>
      <c r="N55" s="67"/>
      <c r="O55" s="68"/>
      <c r="P55" s="66">
        <v>2266</v>
      </c>
      <c r="Q55" s="66" t="s">
        <v>403</v>
      </c>
      <c r="R55" s="72" t="s">
        <v>9</v>
      </c>
      <c r="S55" s="72" t="s">
        <v>9</v>
      </c>
      <c r="T55" s="72"/>
    </row>
    <row r="56" spans="7:20" x14ac:dyDescent="0.25">
      <c r="G56" s="65" t="s">
        <v>404</v>
      </c>
      <c r="H56" s="66">
        <v>3353</v>
      </c>
      <c r="I56" s="65" t="s">
        <v>349</v>
      </c>
      <c r="J56" s="65" t="s">
        <v>183</v>
      </c>
      <c r="K56" s="65" t="s">
        <v>405</v>
      </c>
      <c r="L56" s="66">
        <v>10</v>
      </c>
      <c r="M56" s="66">
        <v>10</v>
      </c>
      <c r="N56" s="67"/>
      <c r="O56" s="68"/>
      <c r="P56" s="66">
        <v>2301</v>
      </c>
      <c r="Q56" s="66" t="s">
        <v>406</v>
      </c>
      <c r="R56" s="72" t="s">
        <v>9</v>
      </c>
      <c r="S56" s="72" t="s">
        <v>9</v>
      </c>
      <c r="T56" s="72"/>
    </row>
    <row r="57" spans="7:20" x14ac:dyDescent="0.25">
      <c r="G57" s="65" t="s">
        <v>407</v>
      </c>
      <c r="H57" s="66">
        <v>3434</v>
      </c>
      <c r="I57" s="65" t="s">
        <v>408</v>
      </c>
      <c r="J57" s="65" t="s">
        <v>183</v>
      </c>
      <c r="K57" s="65" t="s">
        <v>409</v>
      </c>
      <c r="L57" s="66">
        <v>8</v>
      </c>
      <c r="M57" s="66">
        <v>8</v>
      </c>
      <c r="N57" s="67"/>
      <c r="O57" s="67"/>
      <c r="P57" s="66">
        <v>240</v>
      </c>
      <c r="Q57" s="66" t="s">
        <v>410</v>
      </c>
      <c r="R57" s="72" t="s">
        <v>9</v>
      </c>
      <c r="S57" s="72" t="s">
        <v>9</v>
      </c>
      <c r="T57" s="72"/>
    </row>
    <row r="58" spans="7:20" x14ac:dyDescent="0.25">
      <c r="G58" s="65" t="s">
        <v>411</v>
      </c>
      <c r="H58" s="66" t="s">
        <v>412</v>
      </c>
      <c r="I58" s="65" t="s">
        <v>301</v>
      </c>
      <c r="J58" s="65" t="s">
        <v>206</v>
      </c>
      <c r="K58" s="65" t="s">
        <v>413</v>
      </c>
      <c r="L58" s="66">
        <v>3</v>
      </c>
      <c r="M58" s="66">
        <v>3</v>
      </c>
      <c r="N58" s="67"/>
      <c r="O58" s="67"/>
      <c r="P58" s="66">
        <v>2271</v>
      </c>
      <c r="Q58" s="66" t="s">
        <v>414</v>
      </c>
      <c r="R58" s="72" t="s">
        <v>9</v>
      </c>
      <c r="S58" s="72" t="s">
        <v>9</v>
      </c>
      <c r="T58" s="72"/>
    </row>
    <row r="59" spans="7:20" x14ac:dyDescent="0.25">
      <c r="G59" s="75" t="s">
        <v>415</v>
      </c>
      <c r="H59" s="76">
        <v>345</v>
      </c>
      <c r="I59" s="75" t="s">
        <v>416</v>
      </c>
      <c r="J59" s="75" t="s">
        <v>206</v>
      </c>
      <c r="K59" s="75" t="s">
        <v>417</v>
      </c>
      <c r="L59" s="76">
        <v>69</v>
      </c>
      <c r="M59" s="76">
        <v>68</v>
      </c>
      <c r="P59" s="76">
        <v>2047</v>
      </c>
      <c r="Q59" s="76" t="s">
        <v>418</v>
      </c>
      <c r="R59" s="72" t="s">
        <v>9</v>
      </c>
      <c r="S59" s="72" t="s">
        <v>9</v>
      </c>
      <c r="T59" s="72"/>
    </row>
    <row r="60" spans="7:20" x14ac:dyDescent="0.25">
      <c r="G60" s="65" t="s">
        <v>419</v>
      </c>
      <c r="H60" s="66" t="s">
        <v>420</v>
      </c>
      <c r="I60" s="65" t="s">
        <v>421</v>
      </c>
      <c r="J60" s="65" t="s">
        <v>206</v>
      </c>
      <c r="K60" s="65" t="s">
        <v>422</v>
      </c>
      <c r="L60" s="66">
        <v>4</v>
      </c>
      <c r="M60" s="66">
        <v>4</v>
      </c>
      <c r="N60" s="67"/>
      <c r="O60" s="67"/>
      <c r="P60" s="66">
        <v>2284</v>
      </c>
      <c r="Q60" s="66" t="s">
        <v>423</v>
      </c>
      <c r="R60" s="72" t="s">
        <v>9</v>
      </c>
      <c r="S60" s="72" t="s">
        <v>9</v>
      </c>
      <c r="T60" s="72"/>
    </row>
    <row r="61" spans="7:20" x14ac:dyDescent="0.25">
      <c r="G61" s="65" t="s">
        <v>424</v>
      </c>
      <c r="H61" s="66">
        <v>350</v>
      </c>
      <c r="I61" s="65" t="s">
        <v>425</v>
      </c>
      <c r="J61" s="65" t="s">
        <v>183</v>
      </c>
      <c r="K61" s="65" t="s">
        <v>426</v>
      </c>
      <c r="L61" s="66">
        <v>96</v>
      </c>
      <c r="M61" s="66">
        <v>96</v>
      </c>
      <c r="N61" s="67"/>
      <c r="O61" s="67"/>
      <c r="P61" s="66">
        <v>2161</v>
      </c>
      <c r="Q61" s="66" t="s">
        <v>427</v>
      </c>
      <c r="R61" s="72" t="s">
        <v>9</v>
      </c>
      <c r="S61" s="72" t="s">
        <v>9</v>
      </c>
      <c r="T61" s="72"/>
    </row>
    <row r="62" spans="7:20" x14ac:dyDescent="0.25">
      <c r="G62" s="65" t="s">
        <v>428</v>
      </c>
      <c r="H62" s="66">
        <v>3544</v>
      </c>
      <c r="I62" s="65" t="s">
        <v>429</v>
      </c>
      <c r="J62" s="65" t="s">
        <v>183</v>
      </c>
      <c r="K62" s="65" t="s">
        <v>430</v>
      </c>
      <c r="L62" s="66">
        <v>6</v>
      </c>
      <c r="M62" s="66">
        <v>6</v>
      </c>
      <c r="N62" s="67"/>
      <c r="O62" s="67"/>
      <c r="P62" s="66">
        <v>2381</v>
      </c>
      <c r="Q62" s="66" t="s">
        <v>431</v>
      </c>
      <c r="R62" s="72" t="s">
        <v>9</v>
      </c>
      <c r="S62" s="72" t="s">
        <v>9</v>
      </c>
      <c r="T62" s="72"/>
    </row>
    <row r="63" spans="7:20" x14ac:dyDescent="0.25">
      <c r="G63" s="65" t="s">
        <v>432</v>
      </c>
      <c r="H63" s="66">
        <v>3661</v>
      </c>
      <c r="I63" s="65" t="s">
        <v>433</v>
      </c>
      <c r="J63" s="65" t="s">
        <v>183</v>
      </c>
      <c r="K63" s="65" t="s">
        <v>434</v>
      </c>
      <c r="L63" s="66">
        <v>12</v>
      </c>
      <c r="M63" s="66">
        <v>12</v>
      </c>
      <c r="N63" s="67"/>
      <c r="O63" s="68"/>
      <c r="P63" s="66">
        <v>2437</v>
      </c>
      <c r="Q63" s="66" t="s">
        <v>435</v>
      </c>
      <c r="R63" s="72" t="s">
        <v>9</v>
      </c>
      <c r="S63" s="72" t="s">
        <v>9</v>
      </c>
      <c r="T63" s="72"/>
    </row>
    <row r="64" spans="7:20" x14ac:dyDescent="0.25">
      <c r="G64" s="65" t="s">
        <v>436</v>
      </c>
      <c r="H64" s="66">
        <v>369</v>
      </c>
      <c r="I64" s="65" t="s">
        <v>437</v>
      </c>
      <c r="J64" s="65" t="s">
        <v>206</v>
      </c>
      <c r="K64" s="65" t="s">
        <v>438</v>
      </c>
      <c r="L64" s="66">
        <v>12</v>
      </c>
      <c r="M64" s="66">
        <v>12</v>
      </c>
      <c r="N64" s="67"/>
      <c r="O64" s="67"/>
      <c r="P64" s="66">
        <v>2400</v>
      </c>
      <c r="Q64" s="66" t="s">
        <v>439</v>
      </c>
      <c r="R64" s="72" t="s">
        <v>9</v>
      </c>
      <c r="S64" s="72" t="s">
        <v>9</v>
      </c>
      <c r="T64" s="72"/>
    </row>
    <row r="65" spans="7:20" x14ac:dyDescent="0.25">
      <c r="G65" s="65" t="s">
        <v>440</v>
      </c>
      <c r="H65" s="66">
        <v>375</v>
      </c>
      <c r="I65" s="65" t="s">
        <v>441</v>
      </c>
      <c r="J65" s="65" t="s">
        <v>183</v>
      </c>
      <c r="K65" s="65" t="s">
        <v>442</v>
      </c>
      <c r="L65" s="66">
        <v>35</v>
      </c>
      <c r="M65" s="66">
        <v>32</v>
      </c>
      <c r="N65" s="67"/>
      <c r="O65" s="67"/>
      <c r="P65" s="66">
        <v>255</v>
      </c>
      <c r="Q65" s="66" t="s">
        <v>443</v>
      </c>
      <c r="R65" s="72" t="s">
        <v>9</v>
      </c>
      <c r="S65" s="72" t="s">
        <v>9</v>
      </c>
      <c r="T65" s="72"/>
    </row>
    <row r="66" spans="7:20" x14ac:dyDescent="0.25">
      <c r="G66" s="65" t="s">
        <v>444</v>
      </c>
      <c r="H66" s="66">
        <v>380</v>
      </c>
      <c r="I66" s="65" t="s">
        <v>445</v>
      </c>
      <c r="J66" s="65" t="s">
        <v>206</v>
      </c>
      <c r="K66" s="65" t="s">
        <v>446</v>
      </c>
      <c r="L66" s="66">
        <v>4</v>
      </c>
      <c r="M66" s="66">
        <v>4</v>
      </c>
      <c r="N66" s="67"/>
      <c r="O66" s="67"/>
      <c r="P66" s="66">
        <v>2133</v>
      </c>
      <c r="Q66" s="66" t="s">
        <v>447</v>
      </c>
      <c r="R66" s="72" t="s">
        <v>9</v>
      </c>
      <c r="S66" s="72" t="s">
        <v>9</v>
      </c>
      <c r="T66" s="72"/>
    </row>
    <row r="67" spans="7:20" x14ac:dyDescent="0.25">
      <c r="G67" s="65" t="s">
        <v>448</v>
      </c>
      <c r="H67" s="66" t="s">
        <v>449</v>
      </c>
      <c r="I67" s="65" t="s">
        <v>191</v>
      </c>
      <c r="J67" s="65" t="s">
        <v>183</v>
      </c>
      <c r="K67" s="65" t="s">
        <v>450</v>
      </c>
      <c r="L67" s="66">
        <v>5</v>
      </c>
      <c r="M67" s="66">
        <v>5</v>
      </c>
      <c r="N67" s="67"/>
      <c r="O67" s="68"/>
      <c r="P67" s="66">
        <v>2267</v>
      </c>
      <c r="Q67" s="66" t="s">
        <v>451</v>
      </c>
      <c r="R67" s="72" t="s">
        <v>9</v>
      </c>
      <c r="S67" s="72" t="s">
        <v>9</v>
      </c>
      <c r="T67" s="72"/>
    </row>
    <row r="68" spans="7:20" x14ac:dyDescent="0.25">
      <c r="G68" s="65" t="s">
        <v>452</v>
      </c>
      <c r="H68" s="66">
        <v>3840</v>
      </c>
      <c r="I68" s="65" t="s">
        <v>240</v>
      </c>
      <c r="J68" s="65" t="s">
        <v>183</v>
      </c>
      <c r="K68" s="65" t="s">
        <v>453</v>
      </c>
      <c r="L68" s="66">
        <v>4</v>
      </c>
      <c r="M68" s="66">
        <v>4</v>
      </c>
      <c r="N68" s="67"/>
      <c r="O68" s="67"/>
      <c r="P68" s="66">
        <v>2159</v>
      </c>
      <c r="Q68" s="66" t="s">
        <v>454</v>
      </c>
      <c r="R68" s="72" t="s">
        <v>9</v>
      </c>
      <c r="S68" s="72" t="s">
        <v>9</v>
      </c>
      <c r="T68" s="72"/>
    </row>
    <row r="69" spans="7:20" x14ac:dyDescent="0.25">
      <c r="G69" s="65" t="s">
        <v>455</v>
      </c>
      <c r="H69" s="66">
        <v>3850</v>
      </c>
      <c r="I69" s="65" t="s">
        <v>408</v>
      </c>
      <c r="J69" s="65" t="s">
        <v>183</v>
      </c>
      <c r="K69" s="65" t="s">
        <v>456</v>
      </c>
      <c r="L69" s="66">
        <v>107</v>
      </c>
      <c r="M69" s="66">
        <v>106</v>
      </c>
      <c r="N69" s="70"/>
      <c r="O69" s="71"/>
      <c r="P69" s="66">
        <v>2095</v>
      </c>
      <c r="Q69" s="66" t="s">
        <v>457</v>
      </c>
      <c r="R69" s="72" t="s">
        <v>9</v>
      </c>
      <c r="S69" s="72" t="s">
        <v>9</v>
      </c>
      <c r="T69" s="72"/>
    </row>
    <row r="70" spans="7:20" x14ac:dyDescent="0.25">
      <c r="G70" s="65" t="s">
        <v>458</v>
      </c>
      <c r="H70" s="66">
        <v>4042</v>
      </c>
      <c r="I70" s="65" t="s">
        <v>459</v>
      </c>
      <c r="J70" s="65" t="s">
        <v>183</v>
      </c>
      <c r="K70" s="65" t="s">
        <v>460</v>
      </c>
      <c r="L70" s="66">
        <v>5</v>
      </c>
      <c r="M70" s="66">
        <v>5</v>
      </c>
      <c r="N70" s="67"/>
      <c r="O70" s="68"/>
      <c r="P70" s="66">
        <v>2270</v>
      </c>
      <c r="Q70" s="66" t="s">
        <v>461</v>
      </c>
      <c r="R70" s="72" t="s">
        <v>9</v>
      </c>
      <c r="S70" s="72" t="s">
        <v>9</v>
      </c>
      <c r="T70" s="72"/>
    </row>
    <row r="71" spans="7:20" x14ac:dyDescent="0.25">
      <c r="G71" s="65" t="s">
        <v>462</v>
      </c>
      <c r="H71" s="66">
        <v>421</v>
      </c>
      <c r="I71" s="65" t="s">
        <v>353</v>
      </c>
      <c r="J71" s="65" t="s">
        <v>183</v>
      </c>
      <c r="K71" s="65" t="s">
        <v>463</v>
      </c>
      <c r="L71" s="66">
        <v>29</v>
      </c>
      <c r="M71" s="66">
        <v>28</v>
      </c>
      <c r="N71" s="67"/>
      <c r="O71" s="68"/>
      <c r="P71" s="66">
        <v>1219</v>
      </c>
      <c r="Q71" s="66" t="s">
        <v>464</v>
      </c>
      <c r="R71" s="72" t="s">
        <v>9</v>
      </c>
      <c r="S71" s="72" t="s">
        <v>9</v>
      </c>
      <c r="T71" s="72"/>
    </row>
    <row r="72" spans="7:20" x14ac:dyDescent="0.25">
      <c r="G72" s="65" t="s">
        <v>465</v>
      </c>
      <c r="H72" s="66">
        <v>430</v>
      </c>
      <c r="I72" s="65" t="s">
        <v>353</v>
      </c>
      <c r="J72" s="65" t="s">
        <v>183</v>
      </c>
      <c r="K72" s="65" t="s">
        <v>466</v>
      </c>
      <c r="L72" s="66">
        <v>89</v>
      </c>
      <c r="M72" s="66">
        <v>89</v>
      </c>
      <c r="N72" s="67"/>
      <c r="O72" s="68"/>
      <c r="P72" s="66">
        <v>2089</v>
      </c>
      <c r="Q72" s="66" t="s">
        <v>467</v>
      </c>
      <c r="R72" s="72" t="s">
        <v>9</v>
      </c>
      <c r="S72" s="72" t="s">
        <v>9</v>
      </c>
      <c r="T72" s="72"/>
    </row>
    <row r="73" spans="7:20" x14ac:dyDescent="0.25">
      <c r="G73" s="65" t="s">
        <v>468</v>
      </c>
      <c r="H73" s="66">
        <v>450</v>
      </c>
      <c r="I73" s="65" t="s">
        <v>425</v>
      </c>
      <c r="J73" s="65" t="s">
        <v>183</v>
      </c>
      <c r="K73" s="65" t="s">
        <v>468</v>
      </c>
      <c r="L73" s="66">
        <v>29</v>
      </c>
      <c r="M73" s="66">
        <v>24</v>
      </c>
      <c r="N73" s="67"/>
      <c r="O73" s="68"/>
      <c r="P73" s="66">
        <v>280</v>
      </c>
      <c r="Q73" s="66" t="s">
        <v>469</v>
      </c>
      <c r="R73" s="72" t="s">
        <v>9</v>
      </c>
      <c r="S73" s="72" t="s">
        <v>9</v>
      </c>
      <c r="T73" s="72"/>
    </row>
    <row r="74" spans="7:20" x14ac:dyDescent="0.25">
      <c r="G74" s="65" t="s">
        <v>470</v>
      </c>
      <c r="H74" s="66">
        <v>455</v>
      </c>
      <c r="I74" s="65" t="s">
        <v>471</v>
      </c>
      <c r="J74" s="65" t="s">
        <v>183</v>
      </c>
      <c r="K74" s="65" t="s">
        <v>472</v>
      </c>
      <c r="L74" s="66">
        <v>108</v>
      </c>
      <c r="M74" s="66">
        <v>107</v>
      </c>
      <c r="N74" s="67">
        <v>33</v>
      </c>
      <c r="O74" s="68">
        <v>693195.67</v>
      </c>
      <c r="P74" s="66">
        <v>2107</v>
      </c>
      <c r="Q74" s="66" t="s">
        <v>473</v>
      </c>
      <c r="R74" s="72" t="s">
        <v>9</v>
      </c>
      <c r="S74" s="72" t="s">
        <v>9</v>
      </c>
      <c r="T74" s="72" t="s">
        <v>474</v>
      </c>
    </row>
    <row r="75" spans="7:20" x14ac:dyDescent="0.25">
      <c r="G75" s="75" t="s">
        <v>475</v>
      </c>
      <c r="H75" s="76">
        <v>462</v>
      </c>
      <c r="I75" s="75" t="s">
        <v>266</v>
      </c>
      <c r="J75" s="75" t="s">
        <v>206</v>
      </c>
      <c r="K75" s="75" t="s">
        <v>476</v>
      </c>
      <c r="L75" s="76">
        <v>42</v>
      </c>
      <c r="M75" s="76">
        <v>41</v>
      </c>
      <c r="O75" s="77"/>
      <c r="P75" s="76">
        <v>2092</v>
      </c>
      <c r="Q75" s="76" t="s">
        <v>477</v>
      </c>
      <c r="R75" s="72" t="s">
        <v>9</v>
      </c>
      <c r="S75" s="72" t="s">
        <v>9</v>
      </c>
      <c r="T75" s="72"/>
    </row>
    <row r="76" spans="7:20" x14ac:dyDescent="0.25">
      <c r="G76" s="65" t="s">
        <v>478</v>
      </c>
      <c r="H76" s="66">
        <v>462</v>
      </c>
      <c r="I76" s="65" t="s">
        <v>479</v>
      </c>
      <c r="J76" s="65" t="s">
        <v>183</v>
      </c>
      <c r="K76" s="65" t="s">
        <v>480</v>
      </c>
      <c r="L76" s="66">
        <v>6</v>
      </c>
      <c r="M76" s="66">
        <v>6</v>
      </c>
      <c r="N76" s="67"/>
      <c r="O76" s="68"/>
      <c r="P76" s="66">
        <v>2158</v>
      </c>
      <c r="Q76" s="66" t="s">
        <v>481</v>
      </c>
      <c r="R76" s="72" t="s">
        <v>9</v>
      </c>
      <c r="S76" s="72" t="s">
        <v>9</v>
      </c>
      <c r="T76" s="72"/>
    </row>
    <row r="77" spans="7:20" x14ac:dyDescent="0.25">
      <c r="G77" s="65" t="s">
        <v>482</v>
      </c>
      <c r="H77" s="66">
        <v>479</v>
      </c>
      <c r="I77" s="65" t="s">
        <v>483</v>
      </c>
      <c r="J77" s="65" t="s">
        <v>183</v>
      </c>
      <c r="K77" s="65" t="s">
        <v>484</v>
      </c>
      <c r="L77" s="66">
        <v>30</v>
      </c>
      <c r="M77" s="66">
        <v>29</v>
      </c>
      <c r="N77" s="73"/>
      <c r="O77" s="74"/>
      <c r="P77" s="66">
        <v>1006</v>
      </c>
      <c r="Q77" s="66" t="s">
        <v>485</v>
      </c>
      <c r="R77" s="72" t="s">
        <v>9</v>
      </c>
      <c r="S77" s="72" t="s">
        <v>9</v>
      </c>
      <c r="T77" s="72"/>
    </row>
    <row r="78" spans="7:20" x14ac:dyDescent="0.25">
      <c r="G78" s="65" t="s">
        <v>486</v>
      </c>
      <c r="H78" s="66">
        <v>4830</v>
      </c>
      <c r="I78" s="65" t="s">
        <v>191</v>
      </c>
      <c r="J78" s="65" t="s">
        <v>487</v>
      </c>
      <c r="K78" s="65" t="s">
        <v>488</v>
      </c>
      <c r="L78" s="66">
        <v>21</v>
      </c>
      <c r="M78" s="66">
        <v>21</v>
      </c>
      <c r="N78" s="70"/>
      <c r="O78" s="71"/>
      <c r="P78" s="66">
        <v>2355</v>
      </c>
      <c r="Q78" s="66" t="s">
        <v>489</v>
      </c>
      <c r="R78" s="72" t="s">
        <v>9</v>
      </c>
      <c r="S78" s="72" t="s">
        <v>9</v>
      </c>
      <c r="T78" s="72"/>
    </row>
    <row r="79" spans="7:20" x14ac:dyDescent="0.25">
      <c r="G79" s="65" t="s">
        <v>490</v>
      </c>
      <c r="H79" s="66">
        <v>491</v>
      </c>
      <c r="I79" s="65" t="s">
        <v>491</v>
      </c>
      <c r="J79" s="65" t="s">
        <v>206</v>
      </c>
      <c r="K79" s="65" t="s">
        <v>492</v>
      </c>
      <c r="L79" s="66">
        <v>75</v>
      </c>
      <c r="M79" s="66">
        <v>74</v>
      </c>
      <c r="N79" s="67"/>
      <c r="O79" s="67"/>
      <c r="P79" s="66">
        <v>2048</v>
      </c>
      <c r="Q79" s="66" t="s">
        <v>493</v>
      </c>
      <c r="R79" s="72" t="s">
        <v>9</v>
      </c>
      <c r="S79" s="72" t="s">
        <v>9</v>
      </c>
      <c r="T79" s="72"/>
    </row>
    <row r="80" spans="7:20" x14ac:dyDescent="0.25">
      <c r="G80" s="65" t="s">
        <v>494</v>
      </c>
      <c r="H80" s="66">
        <v>518</v>
      </c>
      <c r="I80" s="65" t="s">
        <v>495</v>
      </c>
      <c r="J80" s="65" t="s">
        <v>183</v>
      </c>
      <c r="K80" s="65" t="s">
        <v>496</v>
      </c>
      <c r="L80" s="66">
        <v>24</v>
      </c>
      <c r="M80" s="66">
        <v>23</v>
      </c>
      <c r="N80" s="67"/>
      <c r="O80" s="68"/>
      <c r="P80" s="66">
        <v>305</v>
      </c>
      <c r="Q80" s="66" t="s">
        <v>497</v>
      </c>
      <c r="R80" s="72" t="s">
        <v>9</v>
      </c>
      <c r="S80" s="72" t="s">
        <v>9</v>
      </c>
      <c r="T80" s="72"/>
    </row>
    <row r="81" spans="7:20" x14ac:dyDescent="0.25">
      <c r="G81" s="65" t="s">
        <v>498</v>
      </c>
      <c r="H81" s="66">
        <v>520</v>
      </c>
      <c r="I81" s="65" t="s">
        <v>499</v>
      </c>
      <c r="J81" s="65" t="s">
        <v>183</v>
      </c>
      <c r="K81" s="65" t="s">
        <v>500</v>
      </c>
      <c r="L81" s="66">
        <v>7</v>
      </c>
      <c r="M81" s="66">
        <v>7</v>
      </c>
      <c r="N81" s="67"/>
      <c r="O81" s="68"/>
      <c r="P81" s="66">
        <v>2361</v>
      </c>
      <c r="Q81" s="66" t="s">
        <v>501</v>
      </c>
      <c r="R81" s="72" t="s">
        <v>9</v>
      </c>
      <c r="S81" s="72" t="s">
        <v>9</v>
      </c>
      <c r="T81" s="72"/>
    </row>
    <row r="82" spans="7:20" x14ac:dyDescent="0.25">
      <c r="G82" s="75" t="s">
        <v>502</v>
      </c>
      <c r="H82" s="76">
        <v>525</v>
      </c>
      <c r="I82" s="75" t="s">
        <v>503</v>
      </c>
      <c r="J82" s="75" t="s">
        <v>183</v>
      </c>
      <c r="K82" s="75" t="s">
        <v>504</v>
      </c>
      <c r="L82" s="76">
        <v>26</v>
      </c>
      <c r="M82" s="76">
        <v>25</v>
      </c>
      <c r="P82" s="76">
        <v>312</v>
      </c>
      <c r="Q82" s="76" t="s">
        <v>505</v>
      </c>
      <c r="R82" s="72" t="s">
        <v>9</v>
      </c>
      <c r="S82" s="72" t="s">
        <v>9</v>
      </c>
      <c r="T82" s="72"/>
    </row>
    <row r="83" spans="7:20" x14ac:dyDescent="0.25">
      <c r="G83" s="65" t="s">
        <v>506</v>
      </c>
      <c r="H83" s="66" t="s">
        <v>507</v>
      </c>
      <c r="I83" s="65" t="s">
        <v>483</v>
      </c>
      <c r="J83" s="65" t="s">
        <v>183</v>
      </c>
      <c r="K83" s="65" t="s">
        <v>506</v>
      </c>
      <c r="L83" s="66">
        <v>5</v>
      </c>
      <c r="M83" s="66">
        <v>5</v>
      </c>
      <c r="N83" s="67"/>
      <c r="O83" s="67"/>
      <c r="P83" s="66">
        <v>2038</v>
      </c>
      <c r="Q83" s="66" t="s">
        <v>508</v>
      </c>
      <c r="R83" s="72" t="s">
        <v>9</v>
      </c>
      <c r="S83" s="72" t="s">
        <v>9</v>
      </c>
      <c r="T83" s="72"/>
    </row>
    <row r="84" spans="7:20" x14ac:dyDescent="0.25">
      <c r="G84" s="65" t="s">
        <v>509</v>
      </c>
      <c r="H84" s="66">
        <v>555</v>
      </c>
      <c r="I84" s="65" t="s">
        <v>425</v>
      </c>
      <c r="J84" s="65" t="s">
        <v>183</v>
      </c>
      <c r="K84" s="65" t="s">
        <v>510</v>
      </c>
      <c r="L84" s="66">
        <v>38</v>
      </c>
      <c r="M84" s="66">
        <v>37</v>
      </c>
      <c r="N84" s="67"/>
      <c r="O84" s="67"/>
      <c r="P84" s="66">
        <v>320</v>
      </c>
      <c r="Q84" s="66" t="s">
        <v>511</v>
      </c>
      <c r="R84" s="72" t="s">
        <v>9</v>
      </c>
      <c r="S84" s="72" t="s">
        <v>9</v>
      </c>
      <c r="T84" s="72"/>
    </row>
    <row r="85" spans="7:20" x14ac:dyDescent="0.25">
      <c r="G85" s="65" t="s">
        <v>512</v>
      </c>
      <c r="H85" s="66">
        <v>555</v>
      </c>
      <c r="I85" s="65" t="s">
        <v>513</v>
      </c>
      <c r="J85" s="65" t="s">
        <v>183</v>
      </c>
      <c r="K85" s="65" t="s">
        <v>514</v>
      </c>
      <c r="L85" s="66">
        <v>108</v>
      </c>
      <c r="M85" s="66">
        <v>107</v>
      </c>
      <c r="N85" s="67"/>
      <c r="O85" s="67"/>
      <c r="P85" s="66">
        <v>2269</v>
      </c>
      <c r="Q85" s="66" t="s">
        <v>515</v>
      </c>
      <c r="R85" s="72" t="s">
        <v>9</v>
      </c>
      <c r="S85" s="72" t="s">
        <v>9</v>
      </c>
      <c r="T85" s="72"/>
    </row>
    <row r="86" spans="7:20" x14ac:dyDescent="0.25">
      <c r="G86" s="65" t="s">
        <v>516</v>
      </c>
      <c r="H86" s="66" t="s">
        <v>517</v>
      </c>
      <c r="I86" s="65" t="s">
        <v>483</v>
      </c>
      <c r="J86" s="65" t="s">
        <v>183</v>
      </c>
      <c r="K86" s="65" t="s">
        <v>518</v>
      </c>
      <c r="L86" s="66">
        <v>5</v>
      </c>
      <c r="M86" s="66">
        <v>5</v>
      </c>
      <c r="N86" s="67"/>
      <c r="O86" s="68"/>
      <c r="P86" s="66">
        <v>2140</v>
      </c>
      <c r="Q86" s="66" t="s">
        <v>519</v>
      </c>
      <c r="R86" s="72" t="s">
        <v>9</v>
      </c>
      <c r="S86" s="72" t="s">
        <v>9</v>
      </c>
      <c r="T86" s="72"/>
    </row>
    <row r="87" spans="7:20" x14ac:dyDescent="0.25">
      <c r="G87" s="65" t="s">
        <v>520</v>
      </c>
      <c r="H87" s="66">
        <v>575</v>
      </c>
      <c r="I87" s="65" t="s">
        <v>441</v>
      </c>
      <c r="J87" s="65" t="s">
        <v>183</v>
      </c>
      <c r="K87" s="65" t="s">
        <v>521</v>
      </c>
      <c r="L87" s="66">
        <v>47</v>
      </c>
      <c r="M87" s="66">
        <v>42</v>
      </c>
      <c r="N87" s="67"/>
      <c r="O87" s="67"/>
      <c r="P87" s="66">
        <v>324</v>
      </c>
      <c r="Q87" s="66" t="s">
        <v>522</v>
      </c>
      <c r="R87" s="72" t="s">
        <v>9</v>
      </c>
      <c r="S87" s="72" t="s">
        <v>9</v>
      </c>
      <c r="T87" s="72"/>
    </row>
    <row r="88" spans="7:20" x14ac:dyDescent="0.25">
      <c r="G88" s="65" t="s">
        <v>523</v>
      </c>
      <c r="H88" s="66">
        <v>588</v>
      </c>
      <c r="I88" s="65" t="s">
        <v>524</v>
      </c>
      <c r="J88" s="65" t="s">
        <v>525</v>
      </c>
      <c r="K88" s="65" t="s">
        <v>526</v>
      </c>
      <c r="L88" s="66">
        <v>200</v>
      </c>
      <c r="M88" s="66">
        <v>198</v>
      </c>
      <c r="N88" s="70"/>
      <c r="O88" s="71"/>
      <c r="P88" s="66">
        <v>1998</v>
      </c>
      <c r="Q88" s="66" t="s">
        <v>527</v>
      </c>
      <c r="R88" s="72" t="s">
        <v>9</v>
      </c>
      <c r="S88" s="72" t="s">
        <v>9</v>
      </c>
      <c r="T88" s="72"/>
    </row>
    <row r="89" spans="7:20" x14ac:dyDescent="0.25">
      <c r="G89" s="65" t="s">
        <v>528</v>
      </c>
      <c r="H89" s="66">
        <v>60</v>
      </c>
      <c r="I89" s="65" t="s">
        <v>529</v>
      </c>
      <c r="J89" s="65" t="s">
        <v>183</v>
      </c>
      <c r="K89" s="65" t="s">
        <v>530</v>
      </c>
      <c r="L89" s="66">
        <v>6</v>
      </c>
      <c r="M89" s="66">
        <v>6</v>
      </c>
      <c r="N89" s="67"/>
      <c r="O89" s="67"/>
      <c r="P89" s="66">
        <v>2340</v>
      </c>
      <c r="Q89" s="66" t="s">
        <v>531</v>
      </c>
      <c r="R89" s="72" t="s">
        <v>9</v>
      </c>
      <c r="S89" s="72" t="s">
        <v>9</v>
      </c>
      <c r="T89" s="72"/>
    </row>
    <row r="90" spans="7:20" x14ac:dyDescent="0.25">
      <c r="G90" s="65" t="s">
        <v>532</v>
      </c>
      <c r="H90" s="66">
        <v>600</v>
      </c>
      <c r="I90" s="65" t="s">
        <v>533</v>
      </c>
      <c r="J90" s="65" t="s">
        <v>183</v>
      </c>
      <c r="K90" s="65" t="s">
        <v>534</v>
      </c>
      <c r="L90" s="66">
        <v>200</v>
      </c>
      <c r="M90" s="66">
        <v>199</v>
      </c>
      <c r="N90" s="70"/>
      <c r="O90" s="71"/>
      <c r="P90" s="66">
        <v>2365</v>
      </c>
      <c r="Q90" s="66" t="s">
        <v>535</v>
      </c>
      <c r="R90" s="72" t="s">
        <v>9</v>
      </c>
      <c r="S90" s="72" t="s">
        <v>9</v>
      </c>
      <c r="T90" s="72"/>
    </row>
    <row r="91" spans="7:20" x14ac:dyDescent="0.25">
      <c r="G91" s="65" t="s">
        <v>536</v>
      </c>
      <c r="H91" s="66">
        <v>626</v>
      </c>
      <c r="I91" s="65" t="s">
        <v>524</v>
      </c>
      <c r="J91" s="65" t="s">
        <v>525</v>
      </c>
      <c r="K91" s="65" t="s">
        <v>537</v>
      </c>
      <c r="L91" s="66">
        <v>143</v>
      </c>
      <c r="M91" s="66">
        <v>142</v>
      </c>
      <c r="N91" s="67">
        <v>0</v>
      </c>
      <c r="O91" s="68">
        <v>0</v>
      </c>
      <c r="P91" s="66">
        <v>2085</v>
      </c>
      <c r="Q91" s="66" t="s">
        <v>538</v>
      </c>
      <c r="R91" s="72" t="s">
        <v>9</v>
      </c>
      <c r="S91" s="72" t="s">
        <v>9</v>
      </c>
      <c r="T91" s="72" t="s">
        <v>194</v>
      </c>
    </row>
    <row r="92" spans="7:20" x14ac:dyDescent="0.25">
      <c r="G92" s="65" t="s">
        <v>539</v>
      </c>
      <c r="H92" s="66" t="s">
        <v>540</v>
      </c>
      <c r="I92" s="65" t="s">
        <v>541</v>
      </c>
      <c r="J92" s="65" t="s">
        <v>183</v>
      </c>
      <c r="K92" s="65" t="s">
        <v>542</v>
      </c>
      <c r="L92" s="66">
        <v>6</v>
      </c>
      <c r="M92" s="66">
        <v>6</v>
      </c>
      <c r="N92" s="67"/>
      <c r="O92" s="68"/>
      <c r="P92" s="66">
        <v>2277</v>
      </c>
      <c r="Q92" s="66" t="s">
        <v>543</v>
      </c>
      <c r="R92" s="72" t="s">
        <v>9</v>
      </c>
      <c r="S92" s="72" t="s">
        <v>9</v>
      </c>
      <c r="T92" s="72"/>
    </row>
    <row r="93" spans="7:20" x14ac:dyDescent="0.25">
      <c r="G93" s="65" t="s">
        <v>544</v>
      </c>
      <c r="H93" s="66" t="s">
        <v>545</v>
      </c>
      <c r="I93" s="65" t="s">
        <v>546</v>
      </c>
      <c r="J93" s="65" t="s">
        <v>183</v>
      </c>
      <c r="K93" s="65" t="s">
        <v>547</v>
      </c>
      <c r="L93" s="66">
        <v>4</v>
      </c>
      <c r="M93" s="66">
        <v>4</v>
      </c>
      <c r="N93" s="73"/>
      <c r="O93" s="74"/>
      <c r="P93" s="66">
        <v>2134</v>
      </c>
      <c r="Q93" s="66" t="s">
        <v>548</v>
      </c>
      <c r="R93" s="72" t="s">
        <v>9</v>
      </c>
      <c r="S93" s="72" t="s">
        <v>9</v>
      </c>
      <c r="T93" s="72"/>
    </row>
    <row r="94" spans="7:20" x14ac:dyDescent="0.25">
      <c r="G94" s="65" t="s">
        <v>549</v>
      </c>
      <c r="H94" s="66" t="s">
        <v>550</v>
      </c>
      <c r="I94" s="65" t="s">
        <v>551</v>
      </c>
      <c r="J94" s="65" t="s">
        <v>206</v>
      </c>
      <c r="K94" s="65" t="s">
        <v>552</v>
      </c>
      <c r="L94" s="66">
        <v>6</v>
      </c>
      <c r="M94" s="66">
        <v>6</v>
      </c>
      <c r="N94" s="73"/>
      <c r="O94" s="74"/>
      <c r="P94" s="66">
        <v>2352</v>
      </c>
      <c r="Q94" s="66" t="s">
        <v>553</v>
      </c>
      <c r="R94" s="72" t="s">
        <v>9</v>
      </c>
      <c r="S94" s="72" t="s">
        <v>9</v>
      </c>
      <c r="T94" s="72"/>
    </row>
    <row r="95" spans="7:20" x14ac:dyDescent="0.25">
      <c r="G95" s="65" t="s">
        <v>554</v>
      </c>
      <c r="H95" s="66" t="s">
        <v>555</v>
      </c>
      <c r="I95" s="65" t="s">
        <v>556</v>
      </c>
      <c r="J95" s="65" t="s">
        <v>183</v>
      </c>
      <c r="K95" s="65" t="s">
        <v>557</v>
      </c>
      <c r="L95" s="66">
        <v>7</v>
      </c>
      <c r="M95" s="66">
        <v>7</v>
      </c>
      <c r="N95" s="73"/>
      <c r="O95" s="74"/>
      <c r="P95" s="66">
        <v>2354</v>
      </c>
      <c r="Q95" s="66" t="s">
        <v>558</v>
      </c>
      <c r="R95" s="72" t="s">
        <v>9</v>
      </c>
      <c r="S95" s="72" t="s">
        <v>9</v>
      </c>
      <c r="T95" s="72"/>
    </row>
    <row r="96" spans="7:20" x14ac:dyDescent="0.25">
      <c r="G96" s="65" t="s">
        <v>559</v>
      </c>
      <c r="H96" s="66">
        <v>665</v>
      </c>
      <c r="I96" s="65" t="s">
        <v>560</v>
      </c>
      <c r="J96" s="65" t="s">
        <v>183</v>
      </c>
      <c r="K96" s="65" t="s">
        <v>561</v>
      </c>
      <c r="L96" s="66">
        <v>25</v>
      </c>
      <c r="M96" s="66">
        <v>25</v>
      </c>
      <c r="N96" s="67"/>
      <c r="O96" s="67"/>
      <c r="P96" s="66">
        <v>1185</v>
      </c>
      <c r="Q96" s="66" t="s">
        <v>562</v>
      </c>
      <c r="R96" s="72" t="s">
        <v>9</v>
      </c>
      <c r="S96" s="72" t="s">
        <v>9</v>
      </c>
      <c r="T96" s="72"/>
    </row>
    <row r="97" spans="7:20" x14ac:dyDescent="0.25">
      <c r="G97" s="65" t="s">
        <v>563</v>
      </c>
      <c r="H97" s="66">
        <v>666</v>
      </c>
      <c r="I97" s="65" t="s">
        <v>425</v>
      </c>
      <c r="J97" s="65" t="s">
        <v>183</v>
      </c>
      <c r="K97" s="65" t="s">
        <v>564</v>
      </c>
      <c r="L97" s="66">
        <v>100</v>
      </c>
      <c r="M97" s="66">
        <v>99</v>
      </c>
      <c r="N97" s="67"/>
      <c r="O97" s="68"/>
      <c r="P97" s="66">
        <v>2055</v>
      </c>
      <c r="Q97" s="66" t="s">
        <v>565</v>
      </c>
      <c r="R97" s="72" t="s">
        <v>9</v>
      </c>
      <c r="S97" s="72" t="s">
        <v>9</v>
      </c>
      <c r="T97" s="72"/>
    </row>
    <row r="98" spans="7:20" x14ac:dyDescent="0.25">
      <c r="G98" s="65" t="s">
        <v>566</v>
      </c>
      <c r="H98" s="66">
        <v>70</v>
      </c>
      <c r="I98" s="65" t="s">
        <v>567</v>
      </c>
      <c r="J98" s="65" t="s">
        <v>183</v>
      </c>
      <c r="K98" s="65" t="s">
        <v>568</v>
      </c>
      <c r="L98" s="66">
        <v>5</v>
      </c>
      <c r="M98" s="66">
        <v>5</v>
      </c>
      <c r="N98" s="70"/>
      <c r="O98" s="71"/>
      <c r="P98" s="66">
        <v>355</v>
      </c>
      <c r="Q98" s="66" t="s">
        <v>569</v>
      </c>
      <c r="R98" s="72" t="s">
        <v>9</v>
      </c>
      <c r="S98" s="72" t="s">
        <v>9</v>
      </c>
      <c r="T98" s="72"/>
    </row>
    <row r="99" spans="7:20" x14ac:dyDescent="0.25">
      <c r="G99" s="65" t="s">
        <v>570</v>
      </c>
      <c r="H99" s="66">
        <v>70</v>
      </c>
      <c r="I99" s="65" t="s">
        <v>571</v>
      </c>
      <c r="J99" s="65" t="s">
        <v>183</v>
      </c>
      <c r="K99" s="65" t="s">
        <v>572</v>
      </c>
      <c r="L99" s="66">
        <v>5</v>
      </c>
      <c r="M99" s="66">
        <v>5</v>
      </c>
      <c r="N99" s="67"/>
      <c r="O99" s="68"/>
      <c r="P99" s="66">
        <v>2136</v>
      </c>
      <c r="Q99" s="66" t="s">
        <v>573</v>
      </c>
      <c r="R99" s="72" t="s">
        <v>9</v>
      </c>
      <c r="S99" s="72" t="s">
        <v>9</v>
      </c>
      <c r="T99" s="72"/>
    </row>
    <row r="100" spans="7:20" x14ac:dyDescent="0.25">
      <c r="G100" s="65" t="s">
        <v>574</v>
      </c>
      <c r="H100" s="66">
        <v>735</v>
      </c>
      <c r="I100" s="65" t="s">
        <v>575</v>
      </c>
      <c r="J100" s="65" t="s">
        <v>183</v>
      </c>
      <c r="K100" s="65" t="s">
        <v>576</v>
      </c>
      <c r="L100" s="66">
        <v>53</v>
      </c>
      <c r="M100" s="66">
        <v>52</v>
      </c>
      <c r="N100" s="67">
        <v>15</v>
      </c>
      <c r="O100" s="68">
        <v>332516.02</v>
      </c>
      <c r="P100" s="66">
        <v>2289</v>
      </c>
      <c r="Q100" s="66" t="s">
        <v>577</v>
      </c>
      <c r="R100" s="72" t="s">
        <v>9</v>
      </c>
      <c r="S100" s="72" t="s">
        <v>9</v>
      </c>
      <c r="T100" s="72" t="s">
        <v>578</v>
      </c>
    </row>
    <row r="101" spans="7:20" x14ac:dyDescent="0.25">
      <c r="G101" s="65" t="s">
        <v>579</v>
      </c>
      <c r="H101" s="66">
        <v>735</v>
      </c>
      <c r="I101" s="65" t="s">
        <v>425</v>
      </c>
      <c r="J101" s="65" t="s">
        <v>183</v>
      </c>
      <c r="K101" s="65" t="s">
        <v>580</v>
      </c>
      <c r="L101" s="66">
        <v>30</v>
      </c>
      <c r="M101" s="66">
        <v>30</v>
      </c>
      <c r="N101" s="67"/>
      <c r="O101" s="68"/>
      <c r="P101" s="66">
        <v>366</v>
      </c>
      <c r="Q101" s="66" t="s">
        <v>581</v>
      </c>
      <c r="R101" s="72" t="s">
        <v>9</v>
      </c>
      <c r="S101" s="72" t="s">
        <v>9</v>
      </c>
      <c r="T101" s="72"/>
    </row>
    <row r="102" spans="7:20" x14ac:dyDescent="0.25">
      <c r="G102" s="65" t="s">
        <v>582</v>
      </c>
      <c r="H102" s="66">
        <v>937</v>
      </c>
      <c r="I102" s="65" t="s">
        <v>560</v>
      </c>
      <c r="J102" s="65" t="s">
        <v>487</v>
      </c>
      <c r="K102" s="65" t="s">
        <v>583</v>
      </c>
      <c r="L102" s="66">
        <v>73</v>
      </c>
      <c r="M102" s="66">
        <v>73</v>
      </c>
      <c r="N102" s="73"/>
      <c r="O102" s="74"/>
      <c r="P102" s="66">
        <v>2362</v>
      </c>
      <c r="Q102" s="66" t="s">
        <v>584</v>
      </c>
      <c r="R102" s="72" t="s">
        <v>9</v>
      </c>
      <c r="S102" s="72" t="s">
        <v>9</v>
      </c>
      <c r="T102" s="72"/>
    </row>
    <row r="103" spans="7:20" x14ac:dyDescent="0.25">
      <c r="G103" s="65" t="s">
        <v>585</v>
      </c>
      <c r="H103" s="66">
        <v>939</v>
      </c>
      <c r="I103" s="65" t="s">
        <v>441</v>
      </c>
      <c r="J103" s="65" t="s">
        <v>183</v>
      </c>
      <c r="K103" s="65" t="s">
        <v>586</v>
      </c>
      <c r="L103" s="66">
        <v>62</v>
      </c>
      <c r="M103" s="66">
        <v>61</v>
      </c>
      <c r="N103" s="67"/>
      <c r="O103" s="68"/>
      <c r="P103" s="66">
        <v>2054</v>
      </c>
      <c r="Q103" s="66" t="s">
        <v>587</v>
      </c>
      <c r="R103" s="72" t="s">
        <v>9</v>
      </c>
      <c r="S103" s="72" t="s">
        <v>9</v>
      </c>
      <c r="T103" s="72"/>
    </row>
    <row r="104" spans="7:20" x14ac:dyDescent="0.25">
      <c r="G104" s="65" t="s">
        <v>588</v>
      </c>
      <c r="H104" s="66">
        <v>95</v>
      </c>
      <c r="I104" s="65" t="s">
        <v>589</v>
      </c>
      <c r="J104" s="65" t="s">
        <v>183</v>
      </c>
      <c r="K104" s="65" t="s">
        <v>590</v>
      </c>
      <c r="L104" s="66">
        <v>79</v>
      </c>
      <c r="M104" s="66">
        <v>78</v>
      </c>
      <c r="N104" s="67">
        <v>15</v>
      </c>
      <c r="O104" s="68">
        <v>0</v>
      </c>
      <c r="P104" s="66">
        <v>2091</v>
      </c>
      <c r="Q104" s="66" t="s">
        <v>591</v>
      </c>
      <c r="R104" s="72" t="s">
        <v>9</v>
      </c>
      <c r="S104" s="72" t="s">
        <v>9</v>
      </c>
      <c r="T104" s="72" t="s">
        <v>194</v>
      </c>
    </row>
    <row r="105" spans="7:20" x14ac:dyDescent="0.25">
      <c r="G105" s="65" t="s">
        <v>592</v>
      </c>
      <c r="H105" s="66" t="s">
        <v>593</v>
      </c>
      <c r="I105" s="65" t="s">
        <v>594</v>
      </c>
      <c r="J105" s="65" t="s">
        <v>183</v>
      </c>
      <c r="K105" s="65" t="s">
        <v>595</v>
      </c>
      <c r="L105" s="66">
        <v>10</v>
      </c>
      <c r="M105" s="66">
        <v>10</v>
      </c>
      <c r="N105" s="66"/>
      <c r="O105" s="78"/>
      <c r="P105" s="66">
        <v>2343</v>
      </c>
      <c r="Q105" s="66" t="s">
        <v>596</v>
      </c>
      <c r="R105" s="72" t="s">
        <v>9</v>
      </c>
      <c r="S105" s="72" t="s">
        <v>9</v>
      </c>
      <c r="T105" s="72"/>
    </row>
    <row r="106" spans="7:20" x14ac:dyDescent="0.25">
      <c r="G106" s="65" t="s">
        <v>597</v>
      </c>
      <c r="H106" s="66">
        <v>990</v>
      </c>
      <c r="I106" s="65" t="s">
        <v>598</v>
      </c>
      <c r="J106" s="65" t="s">
        <v>206</v>
      </c>
      <c r="K106" s="65" t="s">
        <v>599</v>
      </c>
      <c r="L106" s="66">
        <v>92</v>
      </c>
      <c r="M106" s="66">
        <v>91</v>
      </c>
      <c r="N106" s="67"/>
      <c r="O106" s="67"/>
      <c r="P106" s="66">
        <v>2044</v>
      </c>
      <c r="Q106" s="66" t="s">
        <v>600</v>
      </c>
      <c r="R106" s="72" t="s">
        <v>9</v>
      </c>
      <c r="S106" s="72" t="s">
        <v>9</v>
      </c>
      <c r="T106" s="72"/>
    </row>
    <row r="107" spans="7:20" x14ac:dyDescent="0.25">
      <c r="G107" s="65" t="s">
        <v>601</v>
      </c>
      <c r="H107" s="66">
        <v>990</v>
      </c>
      <c r="I107" s="65" t="s">
        <v>602</v>
      </c>
      <c r="J107" s="65" t="s">
        <v>183</v>
      </c>
      <c r="K107" s="65" t="s">
        <v>603</v>
      </c>
      <c r="L107" s="66">
        <v>110</v>
      </c>
      <c r="M107" s="66">
        <v>109</v>
      </c>
      <c r="N107" s="67">
        <v>50</v>
      </c>
      <c r="O107" s="68">
        <v>512432.07</v>
      </c>
      <c r="P107" s="66">
        <v>1257</v>
      </c>
      <c r="Q107" s="66" t="s">
        <v>604</v>
      </c>
      <c r="R107" s="72" t="s">
        <v>9</v>
      </c>
      <c r="S107" s="72" t="s">
        <v>9</v>
      </c>
      <c r="T107" s="72" t="s">
        <v>605</v>
      </c>
    </row>
    <row r="108" spans="7:20" x14ac:dyDescent="0.25">
      <c r="G108" s="65" t="s">
        <v>606</v>
      </c>
      <c r="H108" s="66">
        <v>0</v>
      </c>
      <c r="I108" s="65" t="s">
        <v>607</v>
      </c>
      <c r="J108" s="65"/>
      <c r="K108" s="65" t="s">
        <v>608</v>
      </c>
      <c r="L108" s="66">
        <v>11</v>
      </c>
      <c r="M108" s="66">
        <v>0</v>
      </c>
      <c r="N108" s="67"/>
      <c r="O108" s="68"/>
      <c r="P108" s="66">
        <v>1060</v>
      </c>
      <c r="Q108" s="66" t="s">
        <v>609</v>
      </c>
      <c r="R108" s="72" t="s">
        <v>9</v>
      </c>
      <c r="S108" s="72" t="s">
        <v>9</v>
      </c>
      <c r="T108" s="72"/>
    </row>
    <row r="109" spans="7:20" x14ac:dyDescent="0.25">
      <c r="G109" s="65" t="s">
        <v>610</v>
      </c>
      <c r="H109" s="66">
        <v>391</v>
      </c>
      <c r="I109" s="65" t="s">
        <v>611</v>
      </c>
      <c r="J109" s="65" t="s">
        <v>183</v>
      </c>
      <c r="K109" s="65" t="s">
        <v>612</v>
      </c>
      <c r="L109" s="66">
        <v>40</v>
      </c>
      <c r="M109" s="66">
        <v>40</v>
      </c>
      <c r="N109" s="67"/>
      <c r="O109" s="67"/>
      <c r="P109" s="66">
        <v>261</v>
      </c>
      <c r="Q109" s="66" t="s">
        <v>613</v>
      </c>
      <c r="R109" s="72" t="s">
        <v>9</v>
      </c>
      <c r="S109" s="72" t="s">
        <v>9</v>
      </c>
      <c r="T109" s="72"/>
    </row>
    <row r="110" spans="7:20" x14ac:dyDescent="0.25">
      <c r="G110" s="75" t="s">
        <v>614</v>
      </c>
      <c r="H110" s="76">
        <v>670</v>
      </c>
      <c r="I110" s="75" t="s">
        <v>615</v>
      </c>
      <c r="J110" s="75" t="s">
        <v>183</v>
      </c>
      <c r="K110" s="75" t="s">
        <v>616</v>
      </c>
      <c r="L110" s="76">
        <v>50</v>
      </c>
      <c r="M110" s="76">
        <v>50</v>
      </c>
      <c r="N110" s="79"/>
      <c r="O110" s="80"/>
      <c r="P110" s="76">
        <v>352</v>
      </c>
      <c r="Q110" s="76" t="s">
        <v>617</v>
      </c>
      <c r="R110" s="72" t="s">
        <v>9</v>
      </c>
      <c r="S110" s="72" t="s">
        <v>9</v>
      </c>
      <c r="T110" s="72"/>
    </row>
    <row r="111" spans="7:20" x14ac:dyDescent="0.25">
      <c r="G111" s="65" t="s">
        <v>618</v>
      </c>
      <c r="H111" s="66">
        <v>951</v>
      </c>
      <c r="I111" s="65" t="s">
        <v>619</v>
      </c>
      <c r="J111" s="65" t="s">
        <v>183</v>
      </c>
      <c r="K111" s="65" t="s">
        <v>620</v>
      </c>
      <c r="L111" s="66">
        <v>150</v>
      </c>
      <c r="M111" s="66">
        <v>148</v>
      </c>
      <c r="N111" s="67"/>
      <c r="O111" s="68"/>
      <c r="P111" s="66">
        <v>2162</v>
      </c>
      <c r="Q111" s="66" t="s">
        <v>621</v>
      </c>
      <c r="R111" s="72" t="s">
        <v>9</v>
      </c>
      <c r="S111" s="72" t="s">
        <v>9</v>
      </c>
      <c r="T111" s="72"/>
    </row>
    <row r="112" spans="7:20" x14ac:dyDescent="0.25">
      <c r="G112" s="65" t="s">
        <v>622</v>
      </c>
      <c r="H112" s="66">
        <v>230</v>
      </c>
      <c r="I112" s="65" t="s">
        <v>441</v>
      </c>
      <c r="J112" s="65" t="s">
        <v>183</v>
      </c>
      <c r="K112" s="65" t="s">
        <v>623</v>
      </c>
      <c r="L112" s="66">
        <v>179</v>
      </c>
      <c r="M112" s="66">
        <v>178</v>
      </c>
      <c r="N112" s="70"/>
      <c r="O112" s="71"/>
      <c r="P112" s="66">
        <v>1037</v>
      </c>
      <c r="Q112" s="66" t="s">
        <v>624</v>
      </c>
      <c r="R112" s="72" t="s">
        <v>9</v>
      </c>
      <c r="S112" s="72" t="s">
        <v>9</v>
      </c>
      <c r="T112" s="72"/>
    </row>
    <row r="113" spans="7:20" x14ac:dyDescent="0.25">
      <c r="G113" s="75" t="s">
        <v>625</v>
      </c>
      <c r="H113" s="76">
        <v>2500</v>
      </c>
      <c r="I113" s="75" t="s">
        <v>626</v>
      </c>
      <c r="J113" s="75" t="s">
        <v>232</v>
      </c>
      <c r="K113" s="75" t="s">
        <v>627</v>
      </c>
      <c r="L113" s="76">
        <v>82</v>
      </c>
      <c r="M113" s="76">
        <v>80</v>
      </c>
      <c r="O113" s="77"/>
      <c r="P113" s="76">
        <v>1978</v>
      </c>
      <c r="Q113" s="76" t="s">
        <v>628</v>
      </c>
      <c r="R113" s="72" t="s">
        <v>9</v>
      </c>
      <c r="S113" s="72" t="s">
        <v>9</v>
      </c>
      <c r="T113" s="72"/>
    </row>
    <row r="114" spans="7:20" x14ac:dyDescent="0.25">
      <c r="G114" s="65" t="s">
        <v>629</v>
      </c>
      <c r="H114" s="66">
        <v>2500</v>
      </c>
      <c r="I114" s="65" t="s">
        <v>626</v>
      </c>
      <c r="J114" s="65" t="s">
        <v>232</v>
      </c>
      <c r="K114" s="65" t="s">
        <v>627</v>
      </c>
      <c r="L114" s="66">
        <v>40</v>
      </c>
      <c r="M114" s="66">
        <v>39</v>
      </c>
      <c r="N114" s="67"/>
      <c r="O114" s="68"/>
      <c r="P114" s="66">
        <v>1979</v>
      </c>
      <c r="Q114" s="66" t="s">
        <v>630</v>
      </c>
      <c r="R114" s="72" t="s">
        <v>9</v>
      </c>
      <c r="S114" s="72" t="s">
        <v>9</v>
      </c>
      <c r="T114" s="72"/>
    </row>
    <row r="115" spans="7:20" x14ac:dyDescent="0.25">
      <c r="G115" s="65" t="s">
        <v>631</v>
      </c>
      <c r="H115" s="66">
        <v>2600</v>
      </c>
      <c r="I115" s="65" t="s">
        <v>626</v>
      </c>
      <c r="J115" s="65" t="s">
        <v>232</v>
      </c>
      <c r="K115" s="65" t="s">
        <v>632</v>
      </c>
      <c r="L115" s="66">
        <v>93</v>
      </c>
      <c r="M115" s="66">
        <v>92</v>
      </c>
      <c r="N115" s="67"/>
      <c r="O115" s="68"/>
      <c r="P115" s="66">
        <v>1976</v>
      </c>
      <c r="Q115" s="66" t="s">
        <v>633</v>
      </c>
      <c r="R115" s="72" t="s">
        <v>9</v>
      </c>
      <c r="S115" s="72" t="s">
        <v>9</v>
      </c>
      <c r="T115" s="72"/>
    </row>
    <row r="116" spans="7:20" x14ac:dyDescent="0.25">
      <c r="G116" s="65" t="s">
        <v>634</v>
      </c>
      <c r="H116" s="66">
        <v>2700</v>
      </c>
      <c r="I116" s="65" t="s">
        <v>626</v>
      </c>
      <c r="J116" s="65" t="s">
        <v>232</v>
      </c>
      <c r="K116" s="65" t="s">
        <v>635</v>
      </c>
      <c r="L116" s="66">
        <v>91</v>
      </c>
      <c r="M116" s="66">
        <v>90</v>
      </c>
      <c r="N116" s="67"/>
      <c r="O116" s="68"/>
      <c r="P116" s="66">
        <v>1977</v>
      </c>
      <c r="Q116" s="66" t="s">
        <v>636</v>
      </c>
      <c r="R116" s="72" t="s">
        <v>9</v>
      </c>
      <c r="S116" s="72" t="s">
        <v>9</v>
      </c>
      <c r="T116" s="72"/>
    </row>
    <row r="117" spans="7:20" x14ac:dyDescent="0.25">
      <c r="G117" s="65" t="s">
        <v>637</v>
      </c>
      <c r="H117" s="66">
        <v>2800</v>
      </c>
      <c r="I117" s="65" t="s">
        <v>626</v>
      </c>
      <c r="J117" s="65" t="s">
        <v>232</v>
      </c>
      <c r="K117" s="65" t="s">
        <v>638</v>
      </c>
      <c r="L117" s="66">
        <v>31</v>
      </c>
      <c r="M117" s="66">
        <v>30</v>
      </c>
      <c r="N117" s="67"/>
      <c r="O117" s="67"/>
      <c r="P117" s="66">
        <v>2165</v>
      </c>
      <c r="Q117" s="66" t="s">
        <v>639</v>
      </c>
      <c r="R117" s="72" t="s">
        <v>9</v>
      </c>
      <c r="S117" s="72" t="s">
        <v>9</v>
      </c>
      <c r="T117" s="72"/>
    </row>
    <row r="118" spans="7:20" x14ac:dyDescent="0.25">
      <c r="G118" s="65" t="s">
        <v>640</v>
      </c>
      <c r="H118" s="66">
        <v>3048</v>
      </c>
      <c r="I118" s="65" t="s">
        <v>369</v>
      </c>
      <c r="J118" s="65" t="s">
        <v>183</v>
      </c>
      <c r="K118" s="65" t="s">
        <v>641</v>
      </c>
      <c r="L118" s="66">
        <v>89</v>
      </c>
      <c r="M118" s="66">
        <v>88</v>
      </c>
      <c r="N118" s="67"/>
      <c r="O118" s="68"/>
      <c r="P118" s="66">
        <v>216</v>
      </c>
      <c r="Q118" s="66" t="s">
        <v>642</v>
      </c>
      <c r="R118" s="72" t="s">
        <v>9</v>
      </c>
      <c r="S118" s="72" t="s">
        <v>9</v>
      </c>
      <c r="T118" s="72"/>
    </row>
    <row r="119" spans="7:20" x14ac:dyDescent="0.25">
      <c r="G119" s="65" t="s">
        <v>643</v>
      </c>
      <c r="H119" s="66">
        <v>55</v>
      </c>
      <c r="I119" s="65" t="s">
        <v>256</v>
      </c>
      <c r="J119" s="65" t="s">
        <v>183</v>
      </c>
      <c r="K119" s="65" t="s">
        <v>644</v>
      </c>
      <c r="L119" s="66">
        <v>98</v>
      </c>
      <c r="M119" s="66">
        <v>98</v>
      </c>
      <c r="N119" s="70"/>
      <c r="O119" s="71"/>
      <c r="P119" s="66">
        <v>2454</v>
      </c>
      <c r="Q119" s="66"/>
      <c r="R119" s="72" t="s">
        <v>9</v>
      </c>
      <c r="S119" s="72" t="s">
        <v>9</v>
      </c>
      <c r="T119" s="72"/>
    </row>
    <row r="120" spans="7:20" x14ac:dyDescent="0.25">
      <c r="G120" s="65" t="s">
        <v>645</v>
      </c>
      <c r="H120" s="66">
        <v>180</v>
      </c>
      <c r="I120" s="65" t="s">
        <v>353</v>
      </c>
      <c r="J120" s="65" t="s">
        <v>183</v>
      </c>
      <c r="K120" s="65" t="s">
        <v>646</v>
      </c>
      <c r="L120" s="66">
        <v>133</v>
      </c>
      <c r="M120" s="66">
        <v>133</v>
      </c>
      <c r="N120" s="67"/>
      <c r="O120" s="68"/>
      <c r="P120" s="66">
        <v>1047</v>
      </c>
      <c r="Q120" s="66" t="s">
        <v>647</v>
      </c>
      <c r="R120" s="72" t="s">
        <v>9</v>
      </c>
      <c r="S120" s="72" t="s">
        <v>9</v>
      </c>
      <c r="T120" s="72"/>
    </row>
    <row r="121" spans="7:20" x14ac:dyDescent="0.25">
      <c r="G121" s="65" t="s">
        <v>648</v>
      </c>
      <c r="H121" s="66">
        <v>420</v>
      </c>
      <c r="I121" s="65" t="s">
        <v>615</v>
      </c>
      <c r="J121" s="65" t="s">
        <v>183</v>
      </c>
      <c r="K121" s="65" t="s">
        <v>649</v>
      </c>
      <c r="L121" s="66">
        <v>81</v>
      </c>
      <c r="M121" s="66">
        <v>80</v>
      </c>
      <c r="N121" s="67"/>
      <c r="O121" s="68"/>
      <c r="P121" s="66">
        <v>268</v>
      </c>
      <c r="Q121" s="66" t="s">
        <v>650</v>
      </c>
      <c r="R121" s="72" t="s">
        <v>9</v>
      </c>
      <c r="S121" s="72" t="s">
        <v>9</v>
      </c>
      <c r="T121" s="72"/>
    </row>
    <row r="122" spans="7:20" x14ac:dyDescent="0.25">
      <c r="G122" s="65" t="s">
        <v>651</v>
      </c>
      <c r="H122" s="66">
        <v>1099</v>
      </c>
      <c r="I122" s="65" t="s">
        <v>652</v>
      </c>
      <c r="J122" s="65" t="s">
        <v>183</v>
      </c>
      <c r="K122" s="65" t="s">
        <v>653</v>
      </c>
      <c r="L122" s="66">
        <v>17</v>
      </c>
      <c r="M122" s="66">
        <v>16</v>
      </c>
      <c r="N122" s="67"/>
      <c r="O122" s="68"/>
      <c r="P122" s="66">
        <v>2008</v>
      </c>
      <c r="Q122" s="66" t="s">
        <v>654</v>
      </c>
      <c r="R122" s="72" t="s">
        <v>9</v>
      </c>
      <c r="S122" s="72" t="s">
        <v>9</v>
      </c>
      <c r="T122" s="72"/>
    </row>
    <row r="123" spans="7:20" x14ac:dyDescent="0.25">
      <c r="G123" s="65" t="s">
        <v>655</v>
      </c>
      <c r="H123" s="66">
        <v>472</v>
      </c>
      <c r="I123" s="65" t="s">
        <v>425</v>
      </c>
      <c r="J123" s="65" t="s">
        <v>183</v>
      </c>
      <c r="K123" s="65" t="s">
        <v>656</v>
      </c>
      <c r="L123" s="66">
        <v>154</v>
      </c>
      <c r="M123" s="66">
        <v>153</v>
      </c>
      <c r="N123" s="73">
        <v>105</v>
      </c>
      <c r="O123" s="74">
        <v>402373.59</v>
      </c>
      <c r="P123" s="66">
        <v>289</v>
      </c>
      <c r="Q123" s="66" t="s">
        <v>657</v>
      </c>
      <c r="R123" s="72" t="s">
        <v>9</v>
      </c>
      <c r="S123" s="72" t="s">
        <v>9</v>
      </c>
      <c r="T123" s="72" t="s">
        <v>658</v>
      </c>
    </row>
    <row r="124" spans="7:20" x14ac:dyDescent="0.25">
      <c r="G124" s="65" t="s">
        <v>659</v>
      </c>
      <c r="H124" s="66">
        <v>5600</v>
      </c>
      <c r="I124" s="65" t="s">
        <v>437</v>
      </c>
      <c r="J124" s="65" t="s">
        <v>183</v>
      </c>
      <c r="K124" s="65" t="s">
        <v>660</v>
      </c>
      <c r="L124" s="66">
        <v>116</v>
      </c>
      <c r="M124" s="66">
        <v>116</v>
      </c>
      <c r="N124" s="70">
        <v>23</v>
      </c>
      <c r="O124" s="71">
        <v>330051.78999999998</v>
      </c>
      <c r="P124" s="66">
        <v>1306</v>
      </c>
      <c r="Q124" s="66" t="s">
        <v>661</v>
      </c>
      <c r="R124" s="72" t="s">
        <v>9</v>
      </c>
      <c r="S124" s="72" t="s">
        <v>9</v>
      </c>
      <c r="T124" s="72" t="s">
        <v>662</v>
      </c>
    </row>
    <row r="125" spans="7:20" x14ac:dyDescent="0.25">
      <c r="G125" s="65" t="s">
        <v>663</v>
      </c>
      <c r="H125" s="66">
        <v>650</v>
      </c>
      <c r="I125" s="65" t="s">
        <v>441</v>
      </c>
      <c r="J125" s="65" t="s">
        <v>183</v>
      </c>
      <c r="K125" s="65" t="s">
        <v>664</v>
      </c>
      <c r="L125" s="66">
        <v>83</v>
      </c>
      <c r="M125" s="66">
        <v>83</v>
      </c>
      <c r="N125" s="67">
        <v>83</v>
      </c>
      <c r="O125" s="68">
        <v>1403425.05</v>
      </c>
      <c r="P125" s="66">
        <v>1440</v>
      </c>
      <c r="Q125" s="66" t="s">
        <v>665</v>
      </c>
      <c r="R125" s="72" t="s">
        <v>9</v>
      </c>
      <c r="S125" s="72" t="s">
        <v>9</v>
      </c>
      <c r="T125" s="72" t="s">
        <v>666</v>
      </c>
    </row>
    <row r="126" spans="7:20" x14ac:dyDescent="0.25">
      <c r="G126" s="65" t="s">
        <v>667</v>
      </c>
      <c r="H126" s="66">
        <v>654</v>
      </c>
      <c r="I126" s="65" t="s">
        <v>274</v>
      </c>
      <c r="J126" s="65" t="s">
        <v>183</v>
      </c>
      <c r="K126" s="65" t="s">
        <v>668</v>
      </c>
      <c r="L126" s="66">
        <v>15</v>
      </c>
      <c r="M126" s="66">
        <v>0</v>
      </c>
      <c r="N126" s="67"/>
      <c r="O126" s="68"/>
      <c r="P126" s="66">
        <v>998</v>
      </c>
      <c r="Q126" s="66" t="s">
        <v>669</v>
      </c>
      <c r="R126" s="72" t="s">
        <v>9</v>
      </c>
      <c r="S126" s="72" t="s">
        <v>9</v>
      </c>
      <c r="T126" s="72"/>
    </row>
    <row r="127" spans="7:20" x14ac:dyDescent="0.25">
      <c r="G127" s="65" t="s">
        <v>670</v>
      </c>
      <c r="H127" s="66">
        <v>490</v>
      </c>
      <c r="I127" s="65" t="s">
        <v>671</v>
      </c>
      <c r="J127" s="65" t="s">
        <v>206</v>
      </c>
      <c r="K127" s="65" t="s">
        <v>672</v>
      </c>
      <c r="L127" s="66">
        <v>81</v>
      </c>
      <c r="M127" s="66">
        <v>80</v>
      </c>
      <c r="N127" s="67"/>
      <c r="O127" s="68"/>
      <c r="P127" s="66">
        <v>2294</v>
      </c>
      <c r="Q127" s="66" t="s">
        <v>673</v>
      </c>
      <c r="R127" s="72" t="s">
        <v>9</v>
      </c>
      <c r="S127" s="72" t="s">
        <v>9</v>
      </c>
      <c r="T127" s="72"/>
    </row>
    <row r="128" spans="7:20" x14ac:dyDescent="0.25">
      <c r="G128" s="65" t="s">
        <v>674</v>
      </c>
      <c r="H128" s="66">
        <v>733</v>
      </c>
      <c r="I128" s="65" t="s">
        <v>675</v>
      </c>
      <c r="J128" s="65" t="s">
        <v>183</v>
      </c>
      <c r="K128" s="65" t="s">
        <v>676</v>
      </c>
      <c r="L128" s="66">
        <v>13</v>
      </c>
      <c r="M128" s="66">
        <v>0</v>
      </c>
      <c r="N128" s="67"/>
      <c r="O128" s="67"/>
      <c r="P128" s="66">
        <v>365</v>
      </c>
      <c r="Q128" s="66" t="s">
        <v>677</v>
      </c>
      <c r="R128" s="72" t="s">
        <v>9</v>
      </c>
      <c r="S128" s="72" t="s">
        <v>9</v>
      </c>
      <c r="T128" s="72"/>
    </row>
    <row r="129" spans="7:20" x14ac:dyDescent="0.25">
      <c r="G129" s="65" t="s">
        <v>678</v>
      </c>
      <c r="H129" s="66">
        <v>88</v>
      </c>
      <c r="I129" s="65" t="s">
        <v>679</v>
      </c>
      <c r="J129" s="65" t="s">
        <v>183</v>
      </c>
      <c r="K129" s="65" t="s">
        <v>680</v>
      </c>
      <c r="L129" s="66">
        <v>152</v>
      </c>
      <c r="M129" s="66">
        <v>151</v>
      </c>
      <c r="N129" s="67"/>
      <c r="O129" s="68"/>
      <c r="P129" s="66">
        <v>1044</v>
      </c>
      <c r="Q129" s="66" t="s">
        <v>681</v>
      </c>
      <c r="R129" s="72" t="s">
        <v>9</v>
      </c>
      <c r="S129" s="72" t="s">
        <v>9</v>
      </c>
      <c r="T129" s="72"/>
    </row>
    <row r="130" spans="7:20" x14ac:dyDescent="0.25">
      <c r="G130" s="65" t="s">
        <v>682</v>
      </c>
      <c r="H130" s="66">
        <v>4445</v>
      </c>
      <c r="I130" s="65" t="s">
        <v>437</v>
      </c>
      <c r="J130" s="65" t="s">
        <v>183</v>
      </c>
      <c r="K130" s="65" t="s">
        <v>683</v>
      </c>
      <c r="L130" s="66">
        <v>30</v>
      </c>
      <c r="M130" s="66">
        <v>29</v>
      </c>
      <c r="N130" s="67"/>
      <c r="O130" s="67"/>
      <c r="P130" s="66">
        <v>1046</v>
      </c>
      <c r="Q130" s="66" t="s">
        <v>684</v>
      </c>
      <c r="R130" s="72" t="s">
        <v>9</v>
      </c>
      <c r="S130" s="72" t="s">
        <v>9</v>
      </c>
      <c r="T130" s="72"/>
    </row>
    <row r="131" spans="7:20" x14ac:dyDescent="0.25">
      <c r="G131" s="65" t="s">
        <v>685</v>
      </c>
      <c r="H131" s="66">
        <v>1075</v>
      </c>
      <c r="I131" s="65" t="s">
        <v>686</v>
      </c>
      <c r="J131" s="65" t="s">
        <v>206</v>
      </c>
      <c r="K131" s="65" t="s">
        <v>687</v>
      </c>
      <c r="L131" s="66">
        <v>73</v>
      </c>
      <c r="M131" s="66">
        <v>72</v>
      </c>
      <c r="N131" s="67">
        <v>73</v>
      </c>
      <c r="O131" s="68">
        <v>309498.34999999998</v>
      </c>
      <c r="P131" s="66">
        <v>1828</v>
      </c>
      <c r="Q131" s="66" t="s">
        <v>688</v>
      </c>
      <c r="R131" s="72" t="s">
        <v>9</v>
      </c>
      <c r="S131" s="72" t="s">
        <v>9</v>
      </c>
      <c r="T131" s="72" t="s">
        <v>689</v>
      </c>
    </row>
    <row r="132" spans="7:20" x14ac:dyDescent="0.25">
      <c r="G132" s="65" t="s">
        <v>690</v>
      </c>
      <c r="H132" s="66">
        <v>3138</v>
      </c>
      <c r="I132" s="65" t="s">
        <v>691</v>
      </c>
      <c r="J132" s="65" t="s">
        <v>692</v>
      </c>
      <c r="K132" s="65" t="s">
        <v>693</v>
      </c>
      <c r="L132" s="66">
        <v>160</v>
      </c>
      <c r="M132" s="66">
        <v>159</v>
      </c>
      <c r="N132" s="67"/>
      <c r="O132" s="68"/>
      <c r="P132" s="66">
        <v>2315</v>
      </c>
      <c r="Q132" s="66" t="s">
        <v>694</v>
      </c>
      <c r="R132" s="72" t="s">
        <v>9</v>
      </c>
      <c r="S132" s="72" t="s">
        <v>9</v>
      </c>
      <c r="T132" s="72"/>
    </row>
    <row r="133" spans="7:20" x14ac:dyDescent="0.25">
      <c r="G133" s="65" t="s">
        <v>695</v>
      </c>
      <c r="H133" s="66">
        <v>3101</v>
      </c>
      <c r="I133" s="65" t="s">
        <v>191</v>
      </c>
      <c r="J133" s="65" t="s">
        <v>183</v>
      </c>
      <c r="K133" s="65" t="s">
        <v>696</v>
      </c>
      <c r="L133" s="66">
        <v>55</v>
      </c>
      <c r="M133" s="66">
        <v>55</v>
      </c>
      <c r="N133" s="70"/>
      <c r="O133" s="71"/>
      <c r="P133" s="66">
        <v>220</v>
      </c>
      <c r="Q133" s="66" t="s">
        <v>697</v>
      </c>
      <c r="R133" s="72" t="s">
        <v>9</v>
      </c>
      <c r="S133" s="72" t="s">
        <v>9</v>
      </c>
      <c r="T133" s="72"/>
    </row>
    <row r="134" spans="7:20" x14ac:dyDescent="0.25">
      <c r="G134" s="75" t="s">
        <v>698</v>
      </c>
      <c r="H134" s="76">
        <v>1009</v>
      </c>
      <c r="I134" s="75" t="s">
        <v>187</v>
      </c>
      <c r="J134" s="75" t="s">
        <v>183</v>
      </c>
      <c r="K134" s="75" t="s">
        <v>699</v>
      </c>
      <c r="L134" s="76">
        <v>67</v>
      </c>
      <c r="M134" s="76">
        <v>66</v>
      </c>
      <c r="N134">
        <v>14</v>
      </c>
      <c r="O134" s="77">
        <v>0</v>
      </c>
      <c r="P134" s="76">
        <v>1832</v>
      </c>
      <c r="Q134" s="76" t="s">
        <v>700</v>
      </c>
      <c r="R134" s="72" t="s">
        <v>9</v>
      </c>
      <c r="S134" s="72" t="s">
        <v>9</v>
      </c>
      <c r="T134" s="72" t="s">
        <v>701</v>
      </c>
    </row>
    <row r="135" spans="7:20" x14ac:dyDescent="0.25">
      <c r="G135" s="65" t="s">
        <v>702</v>
      </c>
      <c r="H135" s="66">
        <v>275</v>
      </c>
      <c r="I135" s="65" t="s">
        <v>703</v>
      </c>
      <c r="J135" s="65" t="s">
        <v>183</v>
      </c>
      <c r="K135" s="65" t="s">
        <v>704</v>
      </c>
      <c r="L135" s="66">
        <v>135</v>
      </c>
      <c r="M135" s="66">
        <v>134</v>
      </c>
      <c r="N135" s="67">
        <v>135</v>
      </c>
      <c r="O135" s="68">
        <v>243037.66</v>
      </c>
      <c r="P135" s="66">
        <v>1441</v>
      </c>
      <c r="Q135" s="66" t="s">
        <v>705</v>
      </c>
      <c r="R135" s="72" t="s">
        <v>9</v>
      </c>
      <c r="S135" s="72" t="s">
        <v>9</v>
      </c>
      <c r="T135" s="72" t="s">
        <v>706</v>
      </c>
    </row>
    <row r="136" spans="7:20" x14ac:dyDescent="0.25">
      <c r="G136" s="65" t="s">
        <v>707</v>
      </c>
      <c r="H136" s="66">
        <v>0</v>
      </c>
      <c r="I136" s="65" t="s">
        <v>607</v>
      </c>
      <c r="J136" s="65"/>
      <c r="K136" s="65" t="s">
        <v>608</v>
      </c>
      <c r="L136" s="66">
        <v>15</v>
      </c>
      <c r="M136" s="66">
        <v>15</v>
      </c>
      <c r="N136" s="67"/>
      <c r="O136" s="68"/>
      <c r="P136" s="66">
        <v>2</v>
      </c>
      <c r="Q136" s="66" t="s">
        <v>708</v>
      </c>
      <c r="R136" s="72" t="s">
        <v>9</v>
      </c>
      <c r="S136" s="72" t="s">
        <v>9</v>
      </c>
      <c r="T136" s="72"/>
    </row>
    <row r="137" spans="7:20" x14ac:dyDescent="0.25">
      <c r="G137" s="65" t="s">
        <v>709</v>
      </c>
      <c r="H137" s="66">
        <v>1250</v>
      </c>
      <c r="I137" s="65" t="s">
        <v>710</v>
      </c>
      <c r="J137" s="65" t="s">
        <v>206</v>
      </c>
      <c r="K137" s="65" t="s">
        <v>711</v>
      </c>
      <c r="L137" s="66">
        <v>92</v>
      </c>
      <c r="M137" s="66">
        <v>92</v>
      </c>
      <c r="N137" s="67"/>
      <c r="O137" s="68"/>
      <c r="P137" s="66">
        <v>90</v>
      </c>
      <c r="Q137" s="66" t="s">
        <v>712</v>
      </c>
      <c r="R137" s="72" t="s">
        <v>9</v>
      </c>
      <c r="S137" s="72" t="s">
        <v>9</v>
      </c>
      <c r="T137" s="72"/>
    </row>
    <row r="138" spans="7:20" x14ac:dyDescent="0.25">
      <c r="G138" s="65" t="s">
        <v>713</v>
      </c>
      <c r="H138" s="66">
        <v>88</v>
      </c>
      <c r="I138" s="65" t="s">
        <v>714</v>
      </c>
      <c r="J138" s="65"/>
      <c r="K138" s="65" t="s">
        <v>715</v>
      </c>
      <c r="L138" s="66">
        <v>125</v>
      </c>
      <c r="M138" s="66">
        <v>124</v>
      </c>
      <c r="N138" s="67"/>
      <c r="O138" s="68"/>
      <c r="P138" s="66">
        <v>2290</v>
      </c>
      <c r="Q138" s="66" t="s">
        <v>716</v>
      </c>
      <c r="R138" s="72" t="s">
        <v>9</v>
      </c>
      <c r="S138" s="72" t="s">
        <v>9</v>
      </c>
      <c r="T138" s="72"/>
    </row>
    <row r="139" spans="7:20" x14ac:dyDescent="0.25">
      <c r="G139" s="65" t="s">
        <v>717</v>
      </c>
      <c r="H139" s="66">
        <v>150</v>
      </c>
      <c r="I139" s="65" t="s">
        <v>714</v>
      </c>
      <c r="J139" s="65"/>
      <c r="K139" s="65" t="s">
        <v>718</v>
      </c>
      <c r="L139" s="66">
        <v>81</v>
      </c>
      <c r="M139" s="66">
        <v>80</v>
      </c>
      <c r="N139" s="70"/>
      <c r="O139" s="71"/>
      <c r="P139" s="66">
        <v>1092</v>
      </c>
      <c r="Q139" s="66" t="s">
        <v>719</v>
      </c>
      <c r="R139" s="72" t="s">
        <v>9</v>
      </c>
      <c r="S139" s="72" t="s">
        <v>9</v>
      </c>
      <c r="T139" s="72"/>
    </row>
    <row r="140" spans="7:20" x14ac:dyDescent="0.25">
      <c r="G140" s="65" t="s">
        <v>720</v>
      </c>
      <c r="H140" s="66" t="s">
        <v>721</v>
      </c>
      <c r="I140" s="65" t="s">
        <v>714</v>
      </c>
      <c r="J140" s="65" t="s">
        <v>183</v>
      </c>
      <c r="K140" s="65" t="s">
        <v>722</v>
      </c>
      <c r="L140" s="66">
        <v>75</v>
      </c>
      <c r="M140" s="66">
        <v>74</v>
      </c>
      <c r="N140" s="67">
        <v>37</v>
      </c>
      <c r="O140" s="68">
        <v>646888.43999999994</v>
      </c>
      <c r="P140" s="66">
        <v>1586</v>
      </c>
      <c r="Q140" s="66" t="s">
        <v>723</v>
      </c>
      <c r="R140" s="72" t="s">
        <v>9</v>
      </c>
      <c r="S140" s="72" t="s">
        <v>9</v>
      </c>
      <c r="T140" s="72" t="s">
        <v>203</v>
      </c>
    </row>
    <row r="141" spans="7:20" x14ac:dyDescent="0.25">
      <c r="G141" s="65" t="s">
        <v>724</v>
      </c>
      <c r="H141" s="66">
        <v>2800</v>
      </c>
      <c r="I141" s="65" t="s">
        <v>725</v>
      </c>
      <c r="J141" s="65" t="s">
        <v>183</v>
      </c>
      <c r="K141" s="65" t="s">
        <v>726</v>
      </c>
      <c r="L141" s="66">
        <v>7</v>
      </c>
      <c r="M141" s="66">
        <v>7</v>
      </c>
      <c r="N141" s="67"/>
      <c r="O141" s="68"/>
      <c r="P141" s="66">
        <v>1155</v>
      </c>
      <c r="Q141" s="66" t="s">
        <v>727</v>
      </c>
      <c r="R141" s="72" t="s">
        <v>9</v>
      </c>
      <c r="S141" s="72" t="s">
        <v>9</v>
      </c>
      <c r="T141" s="72"/>
    </row>
    <row r="142" spans="7:20" x14ac:dyDescent="0.25">
      <c r="G142" s="65" t="s">
        <v>728</v>
      </c>
      <c r="H142" s="66">
        <v>1250</v>
      </c>
      <c r="I142" s="65" t="s">
        <v>729</v>
      </c>
      <c r="J142" s="65" t="s">
        <v>183</v>
      </c>
      <c r="K142" s="65" t="s">
        <v>730</v>
      </c>
      <c r="L142" s="66">
        <v>40</v>
      </c>
      <c r="M142" s="66">
        <v>39</v>
      </c>
      <c r="N142" s="67"/>
      <c r="O142" s="67"/>
      <c r="P142" s="66">
        <v>1249</v>
      </c>
      <c r="Q142" s="66" t="s">
        <v>731</v>
      </c>
      <c r="R142" s="72" t="s">
        <v>9</v>
      </c>
      <c r="S142" s="72" t="s">
        <v>9</v>
      </c>
      <c r="T142" s="72"/>
    </row>
    <row r="143" spans="7:20" x14ac:dyDescent="0.25">
      <c r="G143" s="65" t="s">
        <v>732</v>
      </c>
      <c r="H143" s="66">
        <v>380</v>
      </c>
      <c r="I143" s="65" t="s">
        <v>441</v>
      </c>
      <c r="J143" s="65" t="s">
        <v>183</v>
      </c>
      <c r="K143" s="65" t="s">
        <v>733</v>
      </c>
      <c r="L143" s="66">
        <v>158</v>
      </c>
      <c r="M143" s="66">
        <v>158</v>
      </c>
      <c r="N143" s="67"/>
      <c r="O143" s="68"/>
      <c r="P143" s="66">
        <v>257</v>
      </c>
      <c r="Q143" s="66" t="s">
        <v>734</v>
      </c>
      <c r="R143" s="72" t="s">
        <v>9</v>
      </c>
      <c r="S143" s="72" t="s">
        <v>9</v>
      </c>
      <c r="T143" s="72"/>
    </row>
    <row r="144" spans="7:20" x14ac:dyDescent="0.25">
      <c r="G144" s="65" t="s">
        <v>735</v>
      </c>
      <c r="H144" s="66">
        <v>473</v>
      </c>
      <c r="I144" s="65" t="s">
        <v>425</v>
      </c>
      <c r="J144" s="65" t="s">
        <v>183</v>
      </c>
      <c r="K144" s="65" t="s">
        <v>736</v>
      </c>
      <c r="L144" s="66">
        <v>60</v>
      </c>
      <c r="M144" s="66">
        <v>60</v>
      </c>
      <c r="N144" s="67"/>
      <c r="O144" s="67"/>
      <c r="P144" s="66">
        <v>286</v>
      </c>
      <c r="Q144" s="66" t="s">
        <v>737</v>
      </c>
      <c r="R144" s="72" t="s">
        <v>9</v>
      </c>
      <c r="S144" s="72" t="s">
        <v>9</v>
      </c>
      <c r="T144" s="72"/>
    </row>
    <row r="145" spans="7:20" x14ac:dyDescent="0.25">
      <c r="G145" s="75" t="s">
        <v>738</v>
      </c>
      <c r="H145" s="76">
        <v>481</v>
      </c>
      <c r="I145" s="75" t="s">
        <v>441</v>
      </c>
      <c r="J145" s="75" t="s">
        <v>183</v>
      </c>
      <c r="K145" s="75" t="s">
        <v>739</v>
      </c>
      <c r="L145" s="76">
        <v>31</v>
      </c>
      <c r="M145" s="76">
        <v>30</v>
      </c>
      <c r="O145" s="77"/>
      <c r="P145" s="76">
        <v>291</v>
      </c>
      <c r="Q145" s="76" t="s">
        <v>740</v>
      </c>
      <c r="R145" s="72" t="s">
        <v>9</v>
      </c>
      <c r="S145" s="72" t="s">
        <v>9</v>
      </c>
      <c r="T145" s="72"/>
    </row>
    <row r="146" spans="7:20" x14ac:dyDescent="0.25">
      <c r="G146" s="65" t="s">
        <v>741</v>
      </c>
      <c r="H146" s="66">
        <v>424</v>
      </c>
      <c r="I146" s="65" t="s">
        <v>546</v>
      </c>
      <c r="J146" s="65" t="s">
        <v>183</v>
      </c>
      <c r="K146" s="65" t="s">
        <v>742</v>
      </c>
      <c r="L146" s="66">
        <v>11</v>
      </c>
      <c r="M146" s="66">
        <v>11</v>
      </c>
      <c r="N146" s="67"/>
      <c r="O146" s="68"/>
      <c r="P146" s="66">
        <v>1183</v>
      </c>
      <c r="Q146" s="66" t="s">
        <v>743</v>
      </c>
      <c r="R146" s="72" t="s">
        <v>9</v>
      </c>
      <c r="S146" s="72" t="s">
        <v>9</v>
      </c>
      <c r="T146" s="72"/>
    </row>
    <row r="147" spans="7:20" x14ac:dyDescent="0.25">
      <c r="G147" s="65" t="s">
        <v>744</v>
      </c>
      <c r="H147" s="66">
        <v>670</v>
      </c>
      <c r="I147" s="65" t="s">
        <v>483</v>
      </c>
      <c r="J147" s="65" t="s">
        <v>183</v>
      </c>
      <c r="K147" s="65" t="s">
        <v>745</v>
      </c>
      <c r="L147" s="66">
        <v>48</v>
      </c>
      <c r="M147" s="66">
        <v>48</v>
      </c>
      <c r="N147" s="73"/>
      <c r="O147" s="73"/>
      <c r="P147" s="66">
        <v>965</v>
      </c>
      <c r="Q147" s="66" t="s">
        <v>746</v>
      </c>
      <c r="R147" s="72" t="s">
        <v>9</v>
      </c>
      <c r="S147" s="72" t="s">
        <v>9</v>
      </c>
      <c r="T147" s="72"/>
    </row>
    <row r="148" spans="7:20" x14ac:dyDescent="0.25">
      <c r="G148" s="65" t="s">
        <v>747</v>
      </c>
      <c r="H148" s="66">
        <v>705</v>
      </c>
      <c r="I148" s="65" t="s">
        <v>483</v>
      </c>
      <c r="J148" s="65" t="s">
        <v>183</v>
      </c>
      <c r="K148" s="65" t="s">
        <v>748</v>
      </c>
      <c r="L148" s="66">
        <v>104</v>
      </c>
      <c r="M148" s="66">
        <v>103</v>
      </c>
      <c r="N148" s="73"/>
      <c r="O148" s="74"/>
      <c r="P148" s="66">
        <v>359</v>
      </c>
      <c r="Q148" s="66" t="s">
        <v>749</v>
      </c>
      <c r="R148" s="72" t="s">
        <v>9</v>
      </c>
      <c r="S148" s="72" t="s">
        <v>9</v>
      </c>
      <c r="T148" s="72"/>
    </row>
    <row r="149" spans="7:20" x14ac:dyDescent="0.25">
      <c r="G149" s="65" t="s">
        <v>750</v>
      </c>
      <c r="H149" s="66">
        <v>890</v>
      </c>
      <c r="I149" s="65" t="s">
        <v>556</v>
      </c>
      <c r="J149" s="65" t="s">
        <v>183</v>
      </c>
      <c r="K149" s="65" t="s">
        <v>751</v>
      </c>
      <c r="L149" s="66">
        <v>4</v>
      </c>
      <c r="M149" s="66">
        <v>4</v>
      </c>
      <c r="N149" s="67"/>
      <c r="O149" s="68"/>
      <c r="P149" s="66">
        <v>394</v>
      </c>
      <c r="Q149" s="66" t="s">
        <v>752</v>
      </c>
      <c r="R149" s="72" t="s">
        <v>9</v>
      </c>
      <c r="S149" s="72" t="s">
        <v>9</v>
      </c>
      <c r="T149" s="72"/>
    </row>
    <row r="150" spans="7:20" x14ac:dyDescent="0.25">
      <c r="G150" s="65" t="s">
        <v>753</v>
      </c>
      <c r="H150" s="66">
        <v>391</v>
      </c>
      <c r="I150" s="65" t="s">
        <v>615</v>
      </c>
      <c r="J150" s="65" t="s">
        <v>183</v>
      </c>
      <c r="K150" s="65" t="s">
        <v>754</v>
      </c>
      <c r="L150" s="66">
        <v>40</v>
      </c>
      <c r="M150" s="66">
        <v>20</v>
      </c>
      <c r="N150" s="67"/>
      <c r="O150" s="68"/>
      <c r="P150" s="66">
        <v>262</v>
      </c>
      <c r="Q150" s="66" t="s">
        <v>755</v>
      </c>
      <c r="R150" s="72" t="s">
        <v>9</v>
      </c>
      <c r="S150" s="72" t="s">
        <v>9</v>
      </c>
      <c r="T150" s="72"/>
    </row>
    <row r="151" spans="7:20" x14ac:dyDescent="0.25">
      <c r="G151" s="65" t="s">
        <v>756</v>
      </c>
      <c r="H151" s="66">
        <v>530</v>
      </c>
      <c r="I151" s="65" t="s">
        <v>757</v>
      </c>
      <c r="J151" s="65" t="s">
        <v>183</v>
      </c>
      <c r="K151" s="65" t="s">
        <v>758</v>
      </c>
      <c r="L151" s="66">
        <v>101</v>
      </c>
      <c r="M151" s="66">
        <v>100</v>
      </c>
      <c r="N151" s="67"/>
      <c r="O151" s="68"/>
      <c r="P151" s="66">
        <v>1188</v>
      </c>
      <c r="Q151" s="66" t="s">
        <v>759</v>
      </c>
      <c r="R151" s="72" t="s">
        <v>9</v>
      </c>
      <c r="S151" s="72" t="s">
        <v>9</v>
      </c>
      <c r="T151" s="72"/>
    </row>
    <row r="152" spans="7:20" x14ac:dyDescent="0.25">
      <c r="G152" s="65" t="s">
        <v>760</v>
      </c>
      <c r="H152" s="66">
        <v>1296</v>
      </c>
      <c r="I152" s="65" t="s">
        <v>182</v>
      </c>
      <c r="J152" s="65" t="s">
        <v>183</v>
      </c>
      <c r="K152" s="65" t="s">
        <v>761</v>
      </c>
      <c r="L152" s="66">
        <v>94</v>
      </c>
      <c r="M152" s="66">
        <v>93</v>
      </c>
      <c r="N152" s="70">
        <v>0</v>
      </c>
      <c r="O152" s="71">
        <v>0</v>
      </c>
      <c r="P152" s="66">
        <v>2148</v>
      </c>
      <c r="Q152" s="66" t="s">
        <v>762</v>
      </c>
      <c r="R152" s="72" t="s">
        <v>9</v>
      </c>
      <c r="S152" s="72" t="s">
        <v>9</v>
      </c>
      <c r="T152" s="72" t="s">
        <v>763</v>
      </c>
    </row>
    <row r="153" spans="7:20" x14ac:dyDescent="0.25">
      <c r="G153" s="65" t="s">
        <v>764</v>
      </c>
      <c r="H153" s="66">
        <v>1990</v>
      </c>
      <c r="I153" s="65" t="s">
        <v>240</v>
      </c>
      <c r="J153" s="65" t="s">
        <v>183</v>
      </c>
      <c r="K153" s="65" t="s">
        <v>765</v>
      </c>
      <c r="L153" s="66">
        <v>143</v>
      </c>
      <c r="M153" s="66">
        <v>142</v>
      </c>
      <c r="N153" s="67"/>
      <c r="O153" s="68"/>
      <c r="P153" s="66">
        <v>2276</v>
      </c>
      <c r="Q153" s="66" t="s">
        <v>766</v>
      </c>
      <c r="R153" s="72" t="s">
        <v>9</v>
      </c>
      <c r="S153" s="72" t="s">
        <v>9</v>
      </c>
      <c r="T153" s="72"/>
    </row>
    <row r="154" spans="7:20" x14ac:dyDescent="0.25">
      <c r="G154" s="65" t="s">
        <v>767</v>
      </c>
      <c r="H154" s="66">
        <v>2060</v>
      </c>
      <c r="I154" s="65" t="s">
        <v>240</v>
      </c>
      <c r="J154" s="65" t="s">
        <v>183</v>
      </c>
      <c r="K154" s="65" t="s">
        <v>768</v>
      </c>
      <c r="L154" s="66">
        <v>127</v>
      </c>
      <c r="M154" s="66">
        <v>126</v>
      </c>
      <c r="N154" s="67">
        <v>29</v>
      </c>
      <c r="O154" s="68">
        <v>613131.89</v>
      </c>
      <c r="P154" s="66">
        <v>2149</v>
      </c>
      <c r="Q154" s="66" t="s">
        <v>769</v>
      </c>
      <c r="R154" s="72" t="s">
        <v>9</v>
      </c>
      <c r="S154" s="72" t="s">
        <v>9</v>
      </c>
      <c r="T154" s="72" t="s">
        <v>770</v>
      </c>
    </row>
    <row r="155" spans="7:20" x14ac:dyDescent="0.25">
      <c r="G155" s="75" t="s">
        <v>771</v>
      </c>
      <c r="H155" s="76">
        <v>681</v>
      </c>
      <c r="I155" s="75" t="s">
        <v>252</v>
      </c>
      <c r="J155" s="75" t="s">
        <v>183</v>
      </c>
      <c r="K155" s="75" t="s">
        <v>772</v>
      </c>
      <c r="L155" s="76">
        <v>130</v>
      </c>
      <c r="M155" s="76">
        <v>129</v>
      </c>
      <c r="N155">
        <v>39</v>
      </c>
      <c r="O155" s="77">
        <v>309479.18</v>
      </c>
      <c r="P155" s="76">
        <v>2295</v>
      </c>
      <c r="Q155" s="76" t="s">
        <v>773</v>
      </c>
      <c r="R155" s="72" t="s">
        <v>9</v>
      </c>
      <c r="S155" s="72" t="s">
        <v>9</v>
      </c>
      <c r="T155" s="72" t="s">
        <v>774</v>
      </c>
    </row>
    <row r="156" spans="7:20" x14ac:dyDescent="0.25">
      <c r="G156" s="65" t="s">
        <v>775</v>
      </c>
      <c r="H156" s="66">
        <v>1724</v>
      </c>
      <c r="I156" s="65" t="s">
        <v>725</v>
      </c>
      <c r="J156" s="65" t="s">
        <v>183</v>
      </c>
      <c r="K156" s="65" t="s">
        <v>776</v>
      </c>
      <c r="L156" s="66">
        <v>4</v>
      </c>
      <c r="M156" s="66">
        <v>4</v>
      </c>
      <c r="N156" s="67"/>
      <c r="O156" s="68"/>
      <c r="P156" s="66">
        <v>123</v>
      </c>
      <c r="Q156" s="66" t="s">
        <v>777</v>
      </c>
      <c r="R156" s="72" t="s">
        <v>9</v>
      </c>
      <c r="S156" s="72" t="s">
        <v>9</v>
      </c>
      <c r="T156" s="72"/>
    </row>
    <row r="157" spans="7:20" x14ac:dyDescent="0.25">
      <c r="G157" s="65" t="s">
        <v>778</v>
      </c>
      <c r="H157" s="66" t="s">
        <v>779</v>
      </c>
      <c r="I157" s="65" t="s">
        <v>357</v>
      </c>
      <c r="J157" s="65" t="s">
        <v>183</v>
      </c>
      <c r="K157" s="65" t="s">
        <v>780</v>
      </c>
      <c r="L157" s="66">
        <v>45</v>
      </c>
      <c r="M157" s="66">
        <v>44</v>
      </c>
      <c r="N157" s="66">
        <v>44</v>
      </c>
      <c r="O157" s="78">
        <v>962011.72</v>
      </c>
      <c r="P157" s="66">
        <v>2174</v>
      </c>
      <c r="Q157" s="66" t="s">
        <v>781</v>
      </c>
      <c r="R157" s="72" t="s">
        <v>9</v>
      </c>
      <c r="S157" s="72" t="s">
        <v>9</v>
      </c>
      <c r="T157" s="72" t="s">
        <v>770</v>
      </c>
    </row>
    <row r="158" spans="7:20" x14ac:dyDescent="0.25">
      <c r="G158" s="65" t="s">
        <v>782</v>
      </c>
      <c r="H158" s="66">
        <v>35</v>
      </c>
      <c r="I158" s="65" t="s">
        <v>551</v>
      </c>
      <c r="J158" s="65" t="s">
        <v>183</v>
      </c>
      <c r="K158" s="65" t="s">
        <v>783</v>
      </c>
      <c r="L158" s="66">
        <v>52</v>
      </c>
      <c r="M158" s="66">
        <v>52</v>
      </c>
      <c r="N158" s="67">
        <v>52</v>
      </c>
      <c r="O158" s="68">
        <v>837960</v>
      </c>
      <c r="P158" s="66">
        <v>245</v>
      </c>
      <c r="Q158" s="66" t="s">
        <v>784</v>
      </c>
      <c r="R158" s="72" t="s">
        <v>9</v>
      </c>
      <c r="S158" s="72" t="s">
        <v>9</v>
      </c>
      <c r="T158" s="72" t="s">
        <v>785</v>
      </c>
    </row>
    <row r="159" spans="7:20" x14ac:dyDescent="0.25">
      <c r="G159" s="65" t="s">
        <v>786</v>
      </c>
      <c r="H159" s="66">
        <v>425</v>
      </c>
      <c r="I159" s="65" t="s">
        <v>441</v>
      </c>
      <c r="J159" s="65" t="s">
        <v>183</v>
      </c>
      <c r="K159" s="65" t="s">
        <v>787</v>
      </c>
      <c r="L159" s="66">
        <v>25</v>
      </c>
      <c r="M159" s="66">
        <v>25</v>
      </c>
      <c r="N159" s="67"/>
      <c r="O159" s="68"/>
      <c r="P159" s="66">
        <v>271</v>
      </c>
      <c r="Q159" s="66" t="s">
        <v>788</v>
      </c>
      <c r="R159" s="72" t="s">
        <v>9</v>
      </c>
      <c r="S159" s="72" t="s">
        <v>9</v>
      </c>
      <c r="T159" s="72"/>
    </row>
    <row r="160" spans="7:20" x14ac:dyDescent="0.25">
      <c r="G160" s="65" t="s">
        <v>789</v>
      </c>
      <c r="H160" s="66">
        <v>333</v>
      </c>
      <c r="I160" s="65" t="s">
        <v>790</v>
      </c>
      <c r="J160" s="65" t="s">
        <v>183</v>
      </c>
      <c r="K160" s="65" t="s">
        <v>791</v>
      </c>
      <c r="L160" s="66">
        <v>52</v>
      </c>
      <c r="M160" s="66">
        <v>52</v>
      </c>
      <c r="N160" s="67"/>
      <c r="O160" s="68"/>
      <c r="P160" s="66">
        <v>491</v>
      </c>
      <c r="Q160" s="66" t="s">
        <v>792</v>
      </c>
      <c r="R160" s="72" t="s">
        <v>9</v>
      </c>
      <c r="S160" s="72" t="s">
        <v>9</v>
      </c>
      <c r="T160" s="72"/>
    </row>
    <row r="161" spans="7:20" x14ac:dyDescent="0.25">
      <c r="G161" s="65" t="s">
        <v>793</v>
      </c>
      <c r="H161" s="66" t="s">
        <v>794</v>
      </c>
      <c r="I161" s="65" t="s">
        <v>795</v>
      </c>
      <c r="J161" s="65" t="s">
        <v>692</v>
      </c>
      <c r="K161" s="65" t="s">
        <v>796</v>
      </c>
      <c r="L161" s="66">
        <v>12</v>
      </c>
      <c r="M161" s="66">
        <v>12</v>
      </c>
      <c r="N161" s="67"/>
      <c r="O161" s="67"/>
      <c r="P161" s="66">
        <v>1644</v>
      </c>
      <c r="Q161" s="66" t="s">
        <v>797</v>
      </c>
      <c r="R161" s="72" t="s">
        <v>9</v>
      </c>
      <c r="S161" s="72" t="s">
        <v>9</v>
      </c>
      <c r="T161" s="72"/>
    </row>
    <row r="162" spans="7:20" x14ac:dyDescent="0.25">
      <c r="G162" s="65" t="s">
        <v>798</v>
      </c>
      <c r="H162" s="66">
        <v>1</v>
      </c>
      <c r="I162" s="65" t="s">
        <v>799</v>
      </c>
      <c r="J162" s="65" t="s">
        <v>183</v>
      </c>
      <c r="K162" s="65" t="s">
        <v>800</v>
      </c>
      <c r="L162" s="66">
        <v>93</v>
      </c>
      <c r="M162" s="66">
        <v>92</v>
      </c>
      <c r="N162" s="67"/>
      <c r="O162" s="68"/>
      <c r="P162" s="66">
        <v>1187</v>
      </c>
      <c r="Q162" s="66" t="s">
        <v>801</v>
      </c>
      <c r="R162" s="72" t="s">
        <v>9</v>
      </c>
      <c r="S162" s="72" t="s">
        <v>9</v>
      </c>
      <c r="T162" s="72"/>
    </row>
    <row r="163" spans="7:20" x14ac:dyDescent="0.25">
      <c r="G163" s="65" t="s">
        <v>802</v>
      </c>
      <c r="H163" s="66">
        <v>44</v>
      </c>
      <c r="I163" s="65" t="s">
        <v>281</v>
      </c>
      <c r="J163" s="65" t="s">
        <v>183</v>
      </c>
      <c r="K163" s="65" t="s">
        <v>803</v>
      </c>
      <c r="L163" s="66">
        <v>212</v>
      </c>
      <c r="M163" s="66">
        <v>211</v>
      </c>
      <c r="N163" s="67"/>
      <c r="O163" s="67"/>
      <c r="P163" s="66">
        <v>276</v>
      </c>
      <c r="Q163" s="66" t="s">
        <v>804</v>
      </c>
      <c r="R163" s="72" t="s">
        <v>9</v>
      </c>
      <c r="S163" s="72" t="s">
        <v>9</v>
      </c>
      <c r="T163" s="72"/>
    </row>
    <row r="164" spans="7:20" x14ac:dyDescent="0.25">
      <c r="G164" s="75" t="s">
        <v>805</v>
      </c>
      <c r="H164" s="76">
        <v>657</v>
      </c>
      <c r="I164" s="75" t="s">
        <v>560</v>
      </c>
      <c r="J164" s="75" t="s">
        <v>183</v>
      </c>
      <c r="K164" s="75" t="s">
        <v>806</v>
      </c>
      <c r="L164" s="76">
        <v>82</v>
      </c>
      <c r="M164" s="76">
        <v>81</v>
      </c>
      <c r="O164" s="77"/>
      <c r="P164" s="76">
        <v>343</v>
      </c>
      <c r="Q164" s="76" t="s">
        <v>807</v>
      </c>
      <c r="R164" s="72" t="s">
        <v>9</v>
      </c>
      <c r="S164" s="72" t="s">
        <v>9</v>
      </c>
      <c r="T164" s="72"/>
    </row>
    <row r="165" spans="7:20" x14ac:dyDescent="0.25">
      <c r="G165" s="65" t="s">
        <v>808</v>
      </c>
      <c r="H165" s="66" t="s">
        <v>809</v>
      </c>
      <c r="I165" s="65" t="s">
        <v>810</v>
      </c>
      <c r="J165" s="65" t="s">
        <v>183</v>
      </c>
      <c r="K165" s="65" t="s">
        <v>811</v>
      </c>
      <c r="L165" s="66">
        <v>276</v>
      </c>
      <c r="M165" s="66">
        <v>274</v>
      </c>
      <c r="N165" s="67"/>
      <c r="O165" s="68"/>
      <c r="P165" s="66">
        <v>2160</v>
      </c>
      <c r="Q165" s="66" t="s">
        <v>812</v>
      </c>
      <c r="R165" s="72" t="s">
        <v>9</v>
      </c>
      <c r="S165" s="72" t="s">
        <v>9</v>
      </c>
      <c r="T165" s="72"/>
    </row>
    <row r="166" spans="7:20" x14ac:dyDescent="0.25">
      <c r="G166" s="65" t="s">
        <v>813</v>
      </c>
      <c r="H166" s="66">
        <v>190</v>
      </c>
      <c r="I166" s="65" t="s">
        <v>814</v>
      </c>
      <c r="J166" s="65" t="s">
        <v>183</v>
      </c>
      <c r="K166" s="65" t="s">
        <v>815</v>
      </c>
      <c r="L166" s="66">
        <v>49</v>
      </c>
      <c r="M166" s="66">
        <v>49</v>
      </c>
      <c r="N166" s="67"/>
      <c r="O166" s="67"/>
      <c r="P166" s="66">
        <v>143</v>
      </c>
      <c r="Q166" s="66" t="s">
        <v>816</v>
      </c>
      <c r="R166" s="72" t="s">
        <v>9</v>
      </c>
      <c r="S166" s="72" t="s">
        <v>9</v>
      </c>
      <c r="T166" s="72"/>
    </row>
    <row r="167" spans="7:20" x14ac:dyDescent="0.25">
      <c r="G167" s="65" t="s">
        <v>817</v>
      </c>
      <c r="H167" s="66">
        <v>1035</v>
      </c>
      <c r="I167" s="65" t="s">
        <v>240</v>
      </c>
      <c r="J167" s="65" t="s">
        <v>183</v>
      </c>
      <c r="K167" s="65" t="s">
        <v>818</v>
      </c>
      <c r="L167" s="66">
        <v>50</v>
      </c>
      <c r="M167" s="66">
        <v>49</v>
      </c>
      <c r="N167" s="67"/>
      <c r="O167" s="68"/>
      <c r="P167" s="66">
        <v>1020</v>
      </c>
      <c r="Q167" s="66" t="s">
        <v>819</v>
      </c>
      <c r="R167" s="72" t="s">
        <v>9</v>
      </c>
      <c r="S167" s="72" t="s">
        <v>9</v>
      </c>
      <c r="T167" s="72"/>
    </row>
    <row r="168" spans="7:20" x14ac:dyDescent="0.25">
      <c r="G168" s="65" t="s">
        <v>820</v>
      </c>
      <c r="H168" s="66">
        <v>53</v>
      </c>
      <c r="I168" s="65" t="s">
        <v>821</v>
      </c>
      <c r="J168" s="65" t="s">
        <v>206</v>
      </c>
      <c r="K168" s="65" t="s">
        <v>822</v>
      </c>
      <c r="L168" s="66">
        <v>21</v>
      </c>
      <c r="M168" s="66">
        <v>21</v>
      </c>
      <c r="N168" s="67"/>
      <c r="O168" s="68"/>
      <c r="P168" s="66">
        <v>1554</v>
      </c>
      <c r="Q168" s="66" t="s">
        <v>823</v>
      </c>
      <c r="R168" s="72" t="s">
        <v>9</v>
      </c>
      <c r="S168" s="72" t="s">
        <v>9</v>
      </c>
      <c r="T168" s="72"/>
    </row>
    <row r="169" spans="7:20" x14ac:dyDescent="0.25">
      <c r="G169" s="65" t="s">
        <v>824</v>
      </c>
      <c r="H169" s="66" t="s">
        <v>825</v>
      </c>
      <c r="I169" s="65" t="s">
        <v>826</v>
      </c>
      <c r="J169" s="65" t="s">
        <v>183</v>
      </c>
      <c r="K169" s="65" t="s">
        <v>827</v>
      </c>
      <c r="L169" s="66">
        <v>10</v>
      </c>
      <c r="M169" s="66">
        <v>10</v>
      </c>
      <c r="N169" s="67"/>
      <c r="O169" s="68"/>
      <c r="P169" s="66">
        <v>43</v>
      </c>
      <c r="Q169" s="66" t="s">
        <v>828</v>
      </c>
      <c r="R169" s="72" t="s">
        <v>9</v>
      </c>
      <c r="S169" s="72" t="s">
        <v>9</v>
      </c>
      <c r="T169" s="72"/>
    </row>
    <row r="170" spans="7:20" x14ac:dyDescent="0.25">
      <c r="G170" s="65" t="s">
        <v>829</v>
      </c>
      <c r="H170" s="66">
        <v>5199</v>
      </c>
      <c r="I170" s="65" t="s">
        <v>191</v>
      </c>
      <c r="J170" s="65" t="s">
        <v>183</v>
      </c>
      <c r="K170" s="65" t="s">
        <v>830</v>
      </c>
      <c r="L170" s="66">
        <v>37</v>
      </c>
      <c r="M170" s="66">
        <v>36</v>
      </c>
      <c r="N170" s="70"/>
      <c r="O170" s="71"/>
      <c r="P170" s="66">
        <v>961</v>
      </c>
      <c r="Q170" s="66" t="s">
        <v>831</v>
      </c>
      <c r="R170" s="72" t="s">
        <v>9</v>
      </c>
      <c r="S170" s="72" t="s">
        <v>9</v>
      </c>
      <c r="T170" s="72"/>
    </row>
    <row r="171" spans="7:20" x14ac:dyDescent="0.25">
      <c r="G171" s="65" t="s">
        <v>832</v>
      </c>
      <c r="H171" s="66">
        <v>145</v>
      </c>
      <c r="I171" s="65" t="s">
        <v>790</v>
      </c>
      <c r="J171" s="65" t="s">
        <v>183</v>
      </c>
      <c r="K171" s="65" t="s">
        <v>833</v>
      </c>
      <c r="L171" s="66">
        <v>67</v>
      </c>
      <c r="M171" s="66">
        <v>66</v>
      </c>
      <c r="N171" s="70"/>
      <c r="O171" s="71"/>
      <c r="P171" s="66">
        <v>1243</v>
      </c>
      <c r="Q171" s="66" t="s">
        <v>834</v>
      </c>
      <c r="R171" s="72" t="s">
        <v>9</v>
      </c>
      <c r="S171" s="72" t="s">
        <v>9</v>
      </c>
      <c r="T171" s="72"/>
    </row>
    <row r="172" spans="7:20" x14ac:dyDescent="0.25">
      <c r="G172" s="65" t="s">
        <v>835</v>
      </c>
      <c r="H172" s="66">
        <v>315</v>
      </c>
      <c r="I172" s="65" t="s">
        <v>353</v>
      </c>
      <c r="J172" s="65" t="s">
        <v>183</v>
      </c>
      <c r="K172" s="65" t="s">
        <v>836</v>
      </c>
      <c r="L172" s="66">
        <v>14</v>
      </c>
      <c r="M172" s="66">
        <v>13</v>
      </c>
      <c r="N172" s="67"/>
      <c r="O172" s="67"/>
      <c r="P172" s="66">
        <v>1247</v>
      </c>
      <c r="Q172" s="66" t="s">
        <v>837</v>
      </c>
      <c r="R172" s="72" t="s">
        <v>9</v>
      </c>
      <c r="S172" s="72" t="s">
        <v>9</v>
      </c>
      <c r="T172" s="72"/>
    </row>
    <row r="173" spans="7:20" x14ac:dyDescent="0.25">
      <c r="G173" s="65" t="s">
        <v>838</v>
      </c>
      <c r="H173" s="66">
        <v>34</v>
      </c>
      <c r="I173" s="65" t="s">
        <v>353</v>
      </c>
      <c r="J173" s="65" t="s">
        <v>183</v>
      </c>
      <c r="K173" s="65" t="s">
        <v>839</v>
      </c>
      <c r="L173" s="66">
        <v>178</v>
      </c>
      <c r="M173" s="66">
        <v>178</v>
      </c>
      <c r="N173" s="73"/>
      <c r="O173" s="74"/>
      <c r="P173" s="66">
        <v>236</v>
      </c>
      <c r="Q173" s="66" t="s">
        <v>840</v>
      </c>
      <c r="R173" s="72" t="s">
        <v>9</v>
      </c>
      <c r="S173" s="72" t="s">
        <v>9</v>
      </c>
      <c r="T173" s="72"/>
    </row>
    <row r="174" spans="7:20" x14ac:dyDescent="0.25">
      <c r="G174" s="65" t="s">
        <v>841</v>
      </c>
      <c r="H174" s="66">
        <v>3330</v>
      </c>
      <c r="I174" s="65" t="s">
        <v>842</v>
      </c>
      <c r="J174" s="65" t="s">
        <v>183</v>
      </c>
      <c r="K174" s="65" t="s">
        <v>843</v>
      </c>
      <c r="L174" s="66">
        <v>25</v>
      </c>
      <c r="M174" s="66">
        <v>25</v>
      </c>
      <c r="N174" s="67"/>
      <c r="O174" s="68"/>
      <c r="P174" s="66">
        <v>231</v>
      </c>
      <c r="Q174" s="66" t="s">
        <v>844</v>
      </c>
      <c r="R174" s="72" t="s">
        <v>9</v>
      </c>
      <c r="S174" s="72" t="s">
        <v>9</v>
      </c>
      <c r="T174" s="72"/>
    </row>
    <row r="175" spans="7:20" x14ac:dyDescent="0.25">
      <c r="G175" s="65" t="s">
        <v>845</v>
      </c>
      <c r="H175" s="66">
        <v>20</v>
      </c>
      <c r="I175" s="65" t="s">
        <v>846</v>
      </c>
      <c r="J175" s="65" t="s">
        <v>183</v>
      </c>
      <c r="K175" s="65" t="s">
        <v>847</v>
      </c>
      <c r="L175" s="66">
        <v>68</v>
      </c>
      <c r="M175" s="66">
        <v>68</v>
      </c>
      <c r="N175" s="67"/>
      <c r="O175" s="67"/>
      <c r="P175" s="66">
        <v>1246</v>
      </c>
      <c r="Q175" s="66" t="s">
        <v>848</v>
      </c>
      <c r="R175" s="72" t="s">
        <v>9</v>
      </c>
      <c r="S175" s="72" t="s">
        <v>9</v>
      </c>
      <c r="T175" s="72"/>
    </row>
    <row r="176" spans="7:20" x14ac:dyDescent="0.25">
      <c r="G176" s="65" t="s">
        <v>849</v>
      </c>
      <c r="H176" s="66">
        <v>440</v>
      </c>
      <c r="I176" s="65" t="s">
        <v>850</v>
      </c>
      <c r="J176" s="65" t="s">
        <v>183</v>
      </c>
      <c r="K176" s="65" t="s">
        <v>851</v>
      </c>
      <c r="L176" s="66">
        <v>128</v>
      </c>
      <c r="M176" s="66">
        <v>127</v>
      </c>
      <c r="N176" s="67">
        <v>127</v>
      </c>
      <c r="O176" s="68">
        <v>667804.17000000004</v>
      </c>
      <c r="P176" s="66">
        <v>2425</v>
      </c>
      <c r="Q176" s="66" t="s">
        <v>852</v>
      </c>
      <c r="R176" s="72" t="s">
        <v>9</v>
      </c>
      <c r="S176" s="72" t="s">
        <v>9</v>
      </c>
      <c r="T176" s="72" t="s">
        <v>770</v>
      </c>
    </row>
    <row r="177" spans="7:20" x14ac:dyDescent="0.25">
      <c r="G177" s="65" t="s">
        <v>853</v>
      </c>
      <c r="H177" s="66">
        <v>1751</v>
      </c>
      <c r="I177" s="65" t="s">
        <v>854</v>
      </c>
      <c r="J177" s="65" t="s">
        <v>206</v>
      </c>
      <c r="K177" s="65" t="s">
        <v>855</v>
      </c>
      <c r="L177" s="66">
        <v>121</v>
      </c>
      <c r="M177" s="66">
        <v>120</v>
      </c>
      <c r="N177" s="67"/>
      <c r="O177" s="68"/>
      <c r="P177" s="66">
        <v>1825</v>
      </c>
      <c r="Q177" s="66" t="s">
        <v>856</v>
      </c>
      <c r="R177" s="72" t="s">
        <v>9</v>
      </c>
      <c r="S177" s="72" t="s">
        <v>9</v>
      </c>
      <c r="T177" s="72" t="s">
        <v>194</v>
      </c>
    </row>
    <row r="178" spans="7:20" x14ac:dyDescent="0.25">
      <c r="G178" s="65" t="s">
        <v>857</v>
      </c>
      <c r="H178" s="66">
        <v>36</v>
      </c>
      <c r="I178" s="65" t="s">
        <v>858</v>
      </c>
      <c r="J178" s="65" t="s">
        <v>183</v>
      </c>
      <c r="K178" s="65" t="s">
        <v>859</v>
      </c>
      <c r="L178" s="66">
        <v>49</v>
      </c>
      <c r="M178" s="66">
        <v>25</v>
      </c>
      <c r="N178" s="67"/>
      <c r="O178" s="68"/>
      <c r="P178" s="66">
        <v>250</v>
      </c>
      <c r="Q178" s="66" t="s">
        <v>860</v>
      </c>
      <c r="R178" s="72" t="s">
        <v>9</v>
      </c>
      <c r="S178" s="72" t="s">
        <v>9</v>
      </c>
      <c r="T178" s="72"/>
    </row>
    <row r="179" spans="7:20" x14ac:dyDescent="0.25">
      <c r="G179" s="65" t="s">
        <v>861</v>
      </c>
      <c r="H179" s="66">
        <v>222</v>
      </c>
      <c r="I179" s="65" t="s">
        <v>790</v>
      </c>
      <c r="J179" s="65" t="s">
        <v>183</v>
      </c>
      <c r="K179" s="65" t="s">
        <v>862</v>
      </c>
      <c r="L179" s="66">
        <v>113</v>
      </c>
      <c r="M179" s="66">
        <v>112</v>
      </c>
      <c r="N179" s="67">
        <v>30</v>
      </c>
      <c r="O179" s="68">
        <v>0</v>
      </c>
      <c r="P179" s="66">
        <v>1565</v>
      </c>
      <c r="Q179" s="66" t="s">
        <v>863</v>
      </c>
      <c r="R179" s="72" t="s">
        <v>9</v>
      </c>
      <c r="S179" s="72" t="s">
        <v>9</v>
      </c>
      <c r="T179" s="72" t="s">
        <v>194</v>
      </c>
    </row>
    <row r="180" spans="7:20" x14ac:dyDescent="0.25">
      <c r="G180" s="65" t="s">
        <v>864</v>
      </c>
      <c r="H180" s="66">
        <v>1096</v>
      </c>
      <c r="I180" s="65" t="s">
        <v>441</v>
      </c>
      <c r="J180" s="65" t="s">
        <v>183</v>
      </c>
      <c r="K180" s="65" t="s">
        <v>865</v>
      </c>
      <c r="L180" s="66">
        <v>21</v>
      </c>
      <c r="M180" s="66">
        <v>20</v>
      </c>
      <c r="N180" s="67"/>
      <c r="O180" s="68"/>
      <c r="P180" s="66">
        <v>1068</v>
      </c>
      <c r="Q180" s="66" t="s">
        <v>866</v>
      </c>
      <c r="R180" s="72" t="s">
        <v>9</v>
      </c>
      <c r="S180" s="72" t="s">
        <v>9</v>
      </c>
      <c r="T180" s="72"/>
    </row>
    <row r="181" spans="7:20" x14ac:dyDescent="0.25">
      <c r="G181" s="65" t="s">
        <v>867</v>
      </c>
      <c r="H181" s="66">
        <v>66</v>
      </c>
      <c r="I181" s="65" t="s">
        <v>361</v>
      </c>
      <c r="J181" s="65" t="s">
        <v>183</v>
      </c>
      <c r="K181" s="65" t="s">
        <v>868</v>
      </c>
      <c r="L181" s="66">
        <v>107</v>
      </c>
      <c r="M181" s="66">
        <v>106</v>
      </c>
      <c r="N181" s="67">
        <v>11</v>
      </c>
      <c r="O181" s="68">
        <v>348141.93</v>
      </c>
      <c r="P181" s="66">
        <v>1399</v>
      </c>
      <c r="Q181" s="66" t="s">
        <v>869</v>
      </c>
      <c r="R181" s="72" t="s">
        <v>9</v>
      </c>
      <c r="S181" s="72" t="s">
        <v>9</v>
      </c>
      <c r="T181" s="72" t="s">
        <v>770</v>
      </c>
    </row>
    <row r="182" spans="7:20" x14ac:dyDescent="0.25">
      <c r="G182" s="65" t="s">
        <v>870</v>
      </c>
      <c r="H182" s="66" t="s">
        <v>871</v>
      </c>
      <c r="I182" s="65" t="s">
        <v>872</v>
      </c>
      <c r="J182" s="65" t="s">
        <v>183</v>
      </c>
      <c r="K182" s="65" t="s">
        <v>873</v>
      </c>
      <c r="L182" s="66">
        <v>25</v>
      </c>
      <c r="M182" s="66">
        <v>24</v>
      </c>
      <c r="N182" s="67">
        <v>25</v>
      </c>
      <c r="O182" s="68">
        <v>911432</v>
      </c>
      <c r="P182" s="66">
        <v>1606</v>
      </c>
      <c r="Q182" s="66" t="s">
        <v>874</v>
      </c>
      <c r="R182" s="72" t="s">
        <v>9</v>
      </c>
      <c r="S182" s="72" t="s">
        <v>9</v>
      </c>
      <c r="T182" s="72" t="s">
        <v>203</v>
      </c>
    </row>
    <row r="183" spans="7:20" x14ac:dyDescent="0.25">
      <c r="G183" s="65" t="s">
        <v>875</v>
      </c>
      <c r="H183" s="66">
        <v>1150</v>
      </c>
      <c r="I183" s="65" t="s">
        <v>437</v>
      </c>
      <c r="J183" s="65" t="s">
        <v>876</v>
      </c>
      <c r="K183" s="65" t="s">
        <v>877</v>
      </c>
      <c r="L183" s="66">
        <v>119</v>
      </c>
      <c r="M183" s="66">
        <v>119</v>
      </c>
      <c r="N183" s="67"/>
      <c r="O183" s="67"/>
      <c r="P183" s="66">
        <v>2146</v>
      </c>
      <c r="Q183" s="66" t="s">
        <v>878</v>
      </c>
      <c r="R183" s="72" t="s">
        <v>9</v>
      </c>
      <c r="S183" s="72" t="s">
        <v>9</v>
      </c>
      <c r="T183" s="72" t="s">
        <v>194</v>
      </c>
    </row>
    <row r="184" spans="7:20" x14ac:dyDescent="0.25">
      <c r="G184" s="65" t="s">
        <v>879</v>
      </c>
      <c r="H184" s="66">
        <v>150</v>
      </c>
      <c r="I184" s="65" t="s">
        <v>361</v>
      </c>
      <c r="J184" s="65" t="s">
        <v>183</v>
      </c>
      <c r="K184" s="65" t="s">
        <v>880</v>
      </c>
      <c r="L184" s="66">
        <v>57</v>
      </c>
      <c r="M184" s="66">
        <v>43</v>
      </c>
      <c r="N184" s="73"/>
      <c r="O184" s="74"/>
      <c r="P184" s="66">
        <v>1139</v>
      </c>
      <c r="Q184" s="66" t="s">
        <v>881</v>
      </c>
      <c r="R184" s="72" t="s">
        <v>9</v>
      </c>
      <c r="S184" s="72" t="s">
        <v>9</v>
      </c>
      <c r="T184" s="72"/>
    </row>
    <row r="185" spans="7:20" x14ac:dyDescent="0.25">
      <c r="G185" s="65" t="s">
        <v>882</v>
      </c>
      <c r="H185" s="66">
        <v>864</v>
      </c>
      <c r="I185" s="65" t="s">
        <v>425</v>
      </c>
      <c r="J185" s="65" t="s">
        <v>183</v>
      </c>
      <c r="K185" s="65" t="s">
        <v>883</v>
      </c>
      <c r="L185" s="66">
        <v>25</v>
      </c>
      <c r="M185" s="66">
        <v>25</v>
      </c>
      <c r="N185" s="67"/>
      <c r="O185" s="68"/>
      <c r="P185" s="66">
        <v>993</v>
      </c>
      <c r="Q185" s="66" t="s">
        <v>884</v>
      </c>
      <c r="R185" s="72" t="s">
        <v>9</v>
      </c>
      <c r="S185" s="72" t="s">
        <v>9</v>
      </c>
      <c r="T185" s="72"/>
    </row>
    <row r="186" spans="7:20" x14ac:dyDescent="0.25">
      <c r="G186" s="65" t="s">
        <v>885</v>
      </c>
      <c r="H186" s="66">
        <v>600</v>
      </c>
      <c r="I186" s="65" t="s">
        <v>886</v>
      </c>
      <c r="J186" s="65"/>
      <c r="K186" s="65" t="s">
        <v>887</v>
      </c>
      <c r="L186" s="66">
        <v>177</v>
      </c>
      <c r="M186" s="66">
        <v>177</v>
      </c>
      <c r="N186" s="70"/>
      <c r="O186" s="71"/>
      <c r="P186" s="66">
        <v>1448</v>
      </c>
      <c r="Q186" s="66" t="s">
        <v>888</v>
      </c>
      <c r="R186" s="72" t="s">
        <v>9</v>
      </c>
      <c r="S186" s="72" t="s">
        <v>9</v>
      </c>
      <c r="T186" s="72"/>
    </row>
    <row r="187" spans="7:20" x14ac:dyDescent="0.25">
      <c r="G187" s="65" t="s">
        <v>889</v>
      </c>
      <c r="H187" s="66">
        <v>328</v>
      </c>
      <c r="I187" s="65" t="s">
        <v>890</v>
      </c>
      <c r="J187" s="65" t="s">
        <v>183</v>
      </c>
      <c r="K187" s="65" t="s">
        <v>891</v>
      </c>
      <c r="L187" s="66">
        <v>85</v>
      </c>
      <c r="M187" s="66">
        <v>84</v>
      </c>
      <c r="N187" s="67"/>
      <c r="O187" s="67"/>
      <c r="P187" s="66">
        <v>1031</v>
      </c>
      <c r="Q187" s="66" t="s">
        <v>892</v>
      </c>
      <c r="R187" s="72" t="s">
        <v>9</v>
      </c>
      <c r="S187" s="72" t="s">
        <v>9</v>
      </c>
      <c r="T187" s="72"/>
    </row>
    <row r="188" spans="7:20" x14ac:dyDescent="0.25">
      <c r="G188" s="65" t="s">
        <v>893</v>
      </c>
      <c r="H188" s="66" t="s">
        <v>894</v>
      </c>
      <c r="I188" s="65" t="s">
        <v>191</v>
      </c>
      <c r="J188" s="65" t="s">
        <v>183</v>
      </c>
      <c r="K188" s="65" t="s">
        <v>895</v>
      </c>
      <c r="L188" s="66">
        <v>1</v>
      </c>
      <c r="M188" s="66">
        <v>1</v>
      </c>
      <c r="N188" s="67"/>
      <c r="O188" s="68"/>
      <c r="P188" s="66">
        <v>1600</v>
      </c>
      <c r="Q188" s="66" t="s">
        <v>896</v>
      </c>
      <c r="R188" s="72" t="s">
        <v>9</v>
      </c>
      <c r="S188" s="72" t="s">
        <v>9</v>
      </c>
      <c r="T188" s="72"/>
    </row>
    <row r="189" spans="7:20" x14ac:dyDescent="0.25">
      <c r="G189" s="65" t="s">
        <v>897</v>
      </c>
      <c r="H189" s="66">
        <v>1221</v>
      </c>
      <c r="I189" s="65" t="s">
        <v>261</v>
      </c>
      <c r="J189" s="65" t="s">
        <v>206</v>
      </c>
      <c r="K189" s="65" t="s">
        <v>898</v>
      </c>
      <c r="L189" s="66">
        <v>2</v>
      </c>
      <c r="M189" s="66">
        <v>2</v>
      </c>
      <c r="N189" s="73"/>
      <c r="O189" s="74"/>
      <c r="P189" s="66">
        <v>45</v>
      </c>
      <c r="Q189" s="66" t="s">
        <v>899</v>
      </c>
      <c r="R189" s="72" t="s">
        <v>9</v>
      </c>
      <c r="S189" s="72" t="s">
        <v>9</v>
      </c>
      <c r="T189" s="72"/>
    </row>
    <row r="190" spans="7:20" x14ac:dyDescent="0.25">
      <c r="G190" s="65" t="s">
        <v>900</v>
      </c>
      <c r="H190" s="66">
        <v>333</v>
      </c>
      <c r="I190" s="65" t="s">
        <v>471</v>
      </c>
      <c r="J190" s="65" t="s">
        <v>183</v>
      </c>
      <c r="K190" s="65" t="s">
        <v>901</v>
      </c>
      <c r="L190" s="66">
        <v>82</v>
      </c>
      <c r="M190" s="66">
        <v>82</v>
      </c>
      <c r="N190" s="67"/>
      <c r="O190" s="68"/>
      <c r="P190" s="66">
        <v>1073</v>
      </c>
      <c r="Q190" s="66" t="s">
        <v>902</v>
      </c>
      <c r="R190" s="72" t="s">
        <v>9</v>
      </c>
      <c r="S190" s="72" t="s">
        <v>9</v>
      </c>
      <c r="T190" s="72"/>
    </row>
    <row r="191" spans="7:20" x14ac:dyDescent="0.25">
      <c r="G191" s="65" t="s">
        <v>903</v>
      </c>
      <c r="H191" s="66">
        <v>1249</v>
      </c>
      <c r="I191" s="65" t="s">
        <v>872</v>
      </c>
      <c r="J191" s="65" t="s">
        <v>183</v>
      </c>
      <c r="K191" s="65" t="s">
        <v>904</v>
      </c>
      <c r="L191" s="66">
        <v>12</v>
      </c>
      <c r="M191" s="66">
        <v>12</v>
      </c>
      <c r="N191" s="67"/>
      <c r="O191" s="68"/>
      <c r="P191" s="66">
        <v>1083</v>
      </c>
      <c r="Q191" s="66" t="s">
        <v>905</v>
      </c>
      <c r="R191" s="72" t="s">
        <v>9</v>
      </c>
      <c r="S191" s="72" t="s">
        <v>9</v>
      </c>
      <c r="T191" s="72"/>
    </row>
    <row r="192" spans="7:20" x14ac:dyDescent="0.25">
      <c r="G192" s="65" t="s">
        <v>906</v>
      </c>
      <c r="H192" s="66">
        <v>1223</v>
      </c>
      <c r="I192" s="65" t="s">
        <v>907</v>
      </c>
      <c r="J192" s="65" t="s">
        <v>183</v>
      </c>
      <c r="K192" s="65" t="s">
        <v>908</v>
      </c>
      <c r="L192" s="66">
        <v>120</v>
      </c>
      <c r="M192" s="66">
        <v>118</v>
      </c>
      <c r="N192" s="67"/>
      <c r="O192" s="68"/>
      <c r="P192" s="66">
        <v>1063</v>
      </c>
      <c r="Q192" s="66" t="s">
        <v>909</v>
      </c>
      <c r="R192" s="72" t="s">
        <v>9</v>
      </c>
      <c r="S192" s="72" t="s">
        <v>9</v>
      </c>
      <c r="T192" s="72"/>
    </row>
    <row r="193" spans="7:20" x14ac:dyDescent="0.25">
      <c r="G193" s="65" t="s">
        <v>910</v>
      </c>
      <c r="H193" s="66">
        <v>1346</v>
      </c>
      <c r="I193" s="65" t="s">
        <v>240</v>
      </c>
      <c r="J193" s="65" t="s">
        <v>183</v>
      </c>
      <c r="K193" s="65" t="s">
        <v>911</v>
      </c>
      <c r="L193" s="66">
        <v>98</v>
      </c>
      <c r="M193" s="66">
        <v>96</v>
      </c>
      <c r="N193" s="67">
        <v>42</v>
      </c>
      <c r="O193" s="68">
        <v>199762.65</v>
      </c>
      <c r="P193" s="66">
        <v>1258</v>
      </c>
      <c r="Q193" s="66" t="s">
        <v>912</v>
      </c>
      <c r="R193" s="72" t="s">
        <v>9</v>
      </c>
      <c r="S193" s="72" t="s">
        <v>9</v>
      </c>
      <c r="T193" s="72" t="s">
        <v>913</v>
      </c>
    </row>
    <row r="194" spans="7:20" x14ac:dyDescent="0.25">
      <c r="G194" s="65" t="s">
        <v>914</v>
      </c>
      <c r="H194" s="66">
        <v>217</v>
      </c>
      <c r="I194" s="65" t="s">
        <v>441</v>
      </c>
      <c r="J194" s="65" t="s">
        <v>183</v>
      </c>
      <c r="K194" s="65" t="s">
        <v>915</v>
      </c>
      <c r="L194" s="66">
        <v>105</v>
      </c>
      <c r="M194" s="66">
        <v>104</v>
      </c>
      <c r="N194" s="67"/>
      <c r="O194" s="68"/>
      <c r="P194" s="66">
        <v>163</v>
      </c>
      <c r="Q194" s="66" t="s">
        <v>916</v>
      </c>
      <c r="R194" s="72" t="s">
        <v>9</v>
      </c>
      <c r="S194" s="72" t="s">
        <v>9</v>
      </c>
      <c r="T194" s="72"/>
    </row>
    <row r="195" spans="7:20" x14ac:dyDescent="0.25">
      <c r="G195" s="65" t="s">
        <v>917</v>
      </c>
      <c r="H195" s="66">
        <v>56</v>
      </c>
      <c r="I195" s="65" t="s">
        <v>918</v>
      </c>
      <c r="J195" s="65" t="s">
        <v>206</v>
      </c>
      <c r="K195" s="65" t="s">
        <v>919</v>
      </c>
      <c r="L195" s="66">
        <v>20</v>
      </c>
      <c r="M195" s="66">
        <v>0</v>
      </c>
      <c r="N195" s="70"/>
      <c r="O195" s="71"/>
      <c r="P195" s="66">
        <v>1173</v>
      </c>
      <c r="Q195" s="66" t="s">
        <v>920</v>
      </c>
      <c r="R195" s="72" t="s">
        <v>9</v>
      </c>
      <c r="S195" s="72" t="s">
        <v>9</v>
      </c>
      <c r="T195" s="72"/>
    </row>
    <row r="196" spans="7:20" x14ac:dyDescent="0.25">
      <c r="G196" s="65" t="s">
        <v>921</v>
      </c>
      <c r="H196" s="66" t="s">
        <v>922</v>
      </c>
      <c r="I196" s="65" t="s">
        <v>483</v>
      </c>
      <c r="J196" s="65" t="s">
        <v>183</v>
      </c>
      <c r="K196" s="65" t="s">
        <v>923</v>
      </c>
      <c r="L196" s="66">
        <v>29</v>
      </c>
      <c r="M196" s="66">
        <v>29</v>
      </c>
      <c r="N196" s="70"/>
      <c r="O196" s="71"/>
      <c r="P196" s="66">
        <v>1016</v>
      </c>
      <c r="Q196" s="66" t="s">
        <v>924</v>
      </c>
      <c r="R196" s="72" t="s">
        <v>9</v>
      </c>
      <c r="S196" s="72" t="s">
        <v>9</v>
      </c>
      <c r="T196" s="72"/>
    </row>
    <row r="197" spans="7:20" x14ac:dyDescent="0.25">
      <c r="G197" s="65" t="s">
        <v>925</v>
      </c>
      <c r="H197" s="66">
        <v>1637</v>
      </c>
      <c r="I197" s="65" t="s">
        <v>926</v>
      </c>
      <c r="J197" s="65" t="s">
        <v>183</v>
      </c>
      <c r="K197" s="65" t="s">
        <v>927</v>
      </c>
      <c r="L197" s="66">
        <v>16</v>
      </c>
      <c r="M197" s="66">
        <v>16</v>
      </c>
      <c r="N197" s="67"/>
      <c r="O197" s="67"/>
      <c r="P197" s="66">
        <v>115</v>
      </c>
      <c r="Q197" s="66" t="s">
        <v>928</v>
      </c>
      <c r="R197" s="72" t="s">
        <v>9</v>
      </c>
      <c r="S197" s="72" t="s">
        <v>9</v>
      </c>
      <c r="T197" s="72"/>
    </row>
    <row r="198" spans="7:20" x14ac:dyDescent="0.25">
      <c r="G198" s="65" t="s">
        <v>929</v>
      </c>
      <c r="H198" s="66">
        <v>5545</v>
      </c>
      <c r="I198" s="65" t="s">
        <v>437</v>
      </c>
      <c r="J198" s="65" t="s">
        <v>183</v>
      </c>
      <c r="K198" s="65" t="s">
        <v>930</v>
      </c>
      <c r="L198" s="66">
        <v>54</v>
      </c>
      <c r="M198" s="66">
        <v>53</v>
      </c>
      <c r="N198" s="67"/>
      <c r="O198" s="68"/>
      <c r="P198" s="66">
        <v>489</v>
      </c>
      <c r="Q198" s="66" t="s">
        <v>931</v>
      </c>
      <c r="R198" s="72" t="s">
        <v>9</v>
      </c>
      <c r="S198" s="72" t="s">
        <v>9</v>
      </c>
      <c r="T198" s="72"/>
    </row>
    <row r="199" spans="7:20" x14ac:dyDescent="0.25">
      <c r="G199" s="65" t="s">
        <v>932</v>
      </c>
      <c r="H199" s="66">
        <v>9</v>
      </c>
      <c r="I199" s="65" t="s">
        <v>933</v>
      </c>
      <c r="J199" s="65" t="s">
        <v>934</v>
      </c>
      <c r="K199" s="65" t="s">
        <v>935</v>
      </c>
      <c r="L199" s="66">
        <v>275</v>
      </c>
      <c r="M199" s="66">
        <v>273</v>
      </c>
      <c r="N199" s="67"/>
      <c r="O199" s="68"/>
      <c r="P199" s="66">
        <v>1017</v>
      </c>
      <c r="Q199" s="66" t="s">
        <v>936</v>
      </c>
      <c r="R199" s="72" t="s">
        <v>9</v>
      </c>
      <c r="S199" s="72" t="s">
        <v>9</v>
      </c>
      <c r="T199" s="72"/>
    </row>
    <row r="200" spans="7:20" x14ac:dyDescent="0.25">
      <c r="G200" s="65" t="s">
        <v>937</v>
      </c>
      <c r="H200" s="66">
        <v>1820</v>
      </c>
      <c r="I200" s="65" t="s">
        <v>938</v>
      </c>
      <c r="J200" s="65" t="s">
        <v>183</v>
      </c>
      <c r="K200" s="65" t="s">
        <v>939</v>
      </c>
      <c r="L200" s="66">
        <v>72</v>
      </c>
      <c r="M200" s="66">
        <v>71</v>
      </c>
      <c r="N200" s="70"/>
      <c r="O200" s="71"/>
      <c r="P200" s="66">
        <v>1043</v>
      </c>
      <c r="Q200" s="66" t="s">
        <v>940</v>
      </c>
      <c r="R200" s="72" t="s">
        <v>9</v>
      </c>
      <c r="S200" s="72" t="s">
        <v>9</v>
      </c>
      <c r="T200" s="72"/>
    </row>
    <row r="201" spans="7:20" x14ac:dyDescent="0.25">
      <c r="G201" s="65" t="s">
        <v>941</v>
      </c>
      <c r="H201" s="66" t="s">
        <v>942</v>
      </c>
      <c r="I201" s="65" t="s">
        <v>943</v>
      </c>
      <c r="J201" s="65" t="s">
        <v>206</v>
      </c>
      <c r="K201" s="65" t="s">
        <v>944</v>
      </c>
      <c r="L201" s="66">
        <v>20</v>
      </c>
      <c r="M201" s="66">
        <v>19</v>
      </c>
      <c r="N201" s="67"/>
      <c r="O201" s="68"/>
      <c r="P201" s="66">
        <v>1069</v>
      </c>
      <c r="Q201" s="66" t="s">
        <v>945</v>
      </c>
      <c r="R201" s="72" t="s">
        <v>9</v>
      </c>
      <c r="S201" s="72" t="s">
        <v>9</v>
      </c>
      <c r="T201" s="72"/>
    </row>
    <row r="202" spans="7:20" x14ac:dyDescent="0.25">
      <c r="G202" s="65" t="s">
        <v>946</v>
      </c>
      <c r="H202" s="66">
        <v>1695</v>
      </c>
      <c r="I202" s="65" t="s">
        <v>408</v>
      </c>
      <c r="J202" s="65" t="s">
        <v>183</v>
      </c>
      <c r="K202" s="65" t="s">
        <v>947</v>
      </c>
      <c r="L202" s="66">
        <v>29</v>
      </c>
      <c r="M202" s="66">
        <v>5</v>
      </c>
      <c r="N202" s="67"/>
      <c r="O202" s="68"/>
      <c r="P202" s="66">
        <v>119</v>
      </c>
      <c r="Q202" s="66" t="s">
        <v>948</v>
      </c>
      <c r="R202" s="72" t="s">
        <v>9</v>
      </c>
      <c r="S202" s="72" t="s">
        <v>9</v>
      </c>
      <c r="T202" s="72"/>
    </row>
    <row r="203" spans="7:20" x14ac:dyDescent="0.25">
      <c r="G203" s="65" t="s">
        <v>949</v>
      </c>
      <c r="H203" s="66">
        <v>1000</v>
      </c>
      <c r="I203" s="65" t="s">
        <v>950</v>
      </c>
      <c r="J203" s="65" t="s">
        <v>183</v>
      </c>
      <c r="K203" s="65" t="s">
        <v>951</v>
      </c>
      <c r="L203" s="66">
        <v>232</v>
      </c>
      <c r="M203" s="66">
        <v>230</v>
      </c>
      <c r="N203" s="67">
        <v>232</v>
      </c>
      <c r="O203" s="68">
        <v>3146626.18</v>
      </c>
      <c r="P203" s="66">
        <v>2378</v>
      </c>
      <c r="Q203" s="66" t="s">
        <v>952</v>
      </c>
      <c r="R203" s="72" t="s">
        <v>9</v>
      </c>
      <c r="S203" s="72" t="s">
        <v>9</v>
      </c>
      <c r="T203" s="72" t="s">
        <v>770</v>
      </c>
    </row>
    <row r="204" spans="7:20" x14ac:dyDescent="0.25">
      <c r="G204" s="65" t="s">
        <v>953</v>
      </c>
      <c r="H204" s="66" t="s">
        <v>954</v>
      </c>
      <c r="I204" s="65" t="s">
        <v>274</v>
      </c>
      <c r="J204" s="65" t="s">
        <v>183</v>
      </c>
      <c r="K204" s="65" t="s">
        <v>955</v>
      </c>
      <c r="L204" s="66">
        <v>2</v>
      </c>
      <c r="M204" s="66">
        <v>2</v>
      </c>
      <c r="N204" s="67"/>
      <c r="O204" s="68"/>
      <c r="P204" s="66">
        <v>2360</v>
      </c>
      <c r="Q204" s="66" t="s">
        <v>956</v>
      </c>
      <c r="R204" s="72" t="s">
        <v>9</v>
      </c>
      <c r="S204" s="72" t="s">
        <v>9</v>
      </c>
      <c r="T204" s="72"/>
    </row>
    <row r="205" spans="7:20" x14ac:dyDescent="0.25">
      <c r="G205" s="65" t="s">
        <v>957</v>
      </c>
      <c r="H205" s="66">
        <v>398</v>
      </c>
      <c r="I205" s="65" t="s">
        <v>729</v>
      </c>
      <c r="J205" s="65" t="s">
        <v>183</v>
      </c>
      <c r="K205" s="65" t="s">
        <v>958</v>
      </c>
      <c r="L205" s="66">
        <v>12</v>
      </c>
      <c r="M205" s="66">
        <v>7</v>
      </c>
      <c r="N205" s="67"/>
      <c r="O205" s="68"/>
      <c r="P205" s="66">
        <v>264</v>
      </c>
      <c r="Q205" s="66" t="s">
        <v>959</v>
      </c>
      <c r="R205" s="72" t="s">
        <v>9</v>
      </c>
      <c r="S205" s="72" t="s">
        <v>9</v>
      </c>
      <c r="T205" s="72"/>
    </row>
    <row r="206" spans="7:20" x14ac:dyDescent="0.25">
      <c r="G206" s="65" t="s">
        <v>960</v>
      </c>
      <c r="H206" s="66">
        <v>1432</v>
      </c>
      <c r="I206" s="65" t="s">
        <v>961</v>
      </c>
      <c r="J206" s="65" t="s">
        <v>692</v>
      </c>
      <c r="K206" s="65" t="s">
        <v>962</v>
      </c>
      <c r="L206" s="66">
        <v>24</v>
      </c>
      <c r="M206" s="66">
        <v>0</v>
      </c>
      <c r="N206" s="67"/>
      <c r="O206" s="68"/>
      <c r="P206" s="66">
        <v>1153</v>
      </c>
      <c r="Q206" s="66" t="s">
        <v>963</v>
      </c>
      <c r="R206" s="72" t="s">
        <v>9</v>
      </c>
      <c r="S206" s="72" t="s">
        <v>9</v>
      </c>
      <c r="T206" s="72"/>
    </row>
    <row r="207" spans="7:20" x14ac:dyDescent="0.25">
      <c r="G207" s="75" t="s">
        <v>964</v>
      </c>
      <c r="H207" s="76">
        <v>1631</v>
      </c>
      <c r="I207" s="75" t="s">
        <v>965</v>
      </c>
      <c r="J207" s="75" t="s">
        <v>183</v>
      </c>
      <c r="K207" s="75" t="s">
        <v>966</v>
      </c>
      <c r="L207" s="76">
        <v>20</v>
      </c>
      <c r="M207" s="76">
        <v>19</v>
      </c>
      <c r="P207" s="76">
        <v>97</v>
      </c>
      <c r="Q207" s="76" t="s">
        <v>967</v>
      </c>
      <c r="R207" s="72" t="s">
        <v>9</v>
      </c>
      <c r="S207" s="72" t="s">
        <v>9</v>
      </c>
      <c r="T207" s="72"/>
    </row>
    <row r="208" spans="7:20" x14ac:dyDescent="0.25">
      <c r="G208" s="65" t="s">
        <v>968</v>
      </c>
      <c r="H208" s="66">
        <v>385</v>
      </c>
      <c r="I208" s="65" t="s">
        <v>441</v>
      </c>
      <c r="J208" s="65" t="s">
        <v>183</v>
      </c>
      <c r="K208" s="65" t="s">
        <v>969</v>
      </c>
      <c r="L208" s="66">
        <v>67</v>
      </c>
      <c r="M208" s="66">
        <v>65</v>
      </c>
      <c r="N208" s="67"/>
      <c r="O208" s="68"/>
      <c r="P208" s="66">
        <v>260</v>
      </c>
      <c r="Q208" s="66" t="s">
        <v>970</v>
      </c>
      <c r="R208" s="72" t="s">
        <v>9</v>
      </c>
      <c r="S208" s="72" t="s">
        <v>9</v>
      </c>
      <c r="T208" s="72"/>
    </row>
    <row r="209" spans="7:20" x14ac:dyDescent="0.25">
      <c r="G209" s="65" t="s">
        <v>971</v>
      </c>
      <c r="H209" s="66">
        <v>667</v>
      </c>
      <c r="I209" s="65" t="s">
        <v>972</v>
      </c>
      <c r="J209" s="65" t="s">
        <v>183</v>
      </c>
      <c r="K209" s="65" t="s">
        <v>973</v>
      </c>
      <c r="L209" s="66">
        <v>83</v>
      </c>
      <c r="M209" s="66">
        <v>83</v>
      </c>
      <c r="N209" s="67"/>
      <c r="O209" s="68"/>
      <c r="P209" s="66">
        <v>2329</v>
      </c>
      <c r="Q209" s="66" t="s">
        <v>974</v>
      </c>
      <c r="R209" s="72" t="s">
        <v>9</v>
      </c>
      <c r="S209" s="72" t="s">
        <v>9</v>
      </c>
      <c r="T209" s="72"/>
    </row>
    <row r="210" spans="7:20" x14ac:dyDescent="0.25">
      <c r="G210" s="65" t="s">
        <v>975</v>
      </c>
      <c r="H210" s="66">
        <v>401</v>
      </c>
      <c r="I210" s="65" t="s">
        <v>976</v>
      </c>
      <c r="J210" s="65" t="s">
        <v>183</v>
      </c>
      <c r="K210" s="65" t="s">
        <v>977</v>
      </c>
      <c r="L210" s="66">
        <v>109</v>
      </c>
      <c r="M210" s="66">
        <v>109</v>
      </c>
      <c r="N210" s="67"/>
      <c r="O210" s="68"/>
      <c r="P210" s="66">
        <v>2330</v>
      </c>
      <c r="Q210" s="66" t="s">
        <v>978</v>
      </c>
      <c r="R210" s="72" t="s">
        <v>9</v>
      </c>
      <c r="S210" s="72" t="s">
        <v>9</v>
      </c>
      <c r="T210" s="72"/>
    </row>
    <row r="211" spans="7:20" x14ac:dyDescent="0.25">
      <c r="G211" s="65" t="s">
        <v>979</v>
      </c>
      <c r="H211" s="66">
        <v>3554</v>
      </c>
      <c r="I211" s="65" t="s">
        <v>396</v>
      </c>
      <c r="J211" s="65" t="s">
        <v>183</v>
      </c>
      <c r="K211" s="65" t="s">
        <v>980</v>
      </c>
      <c r="L211" s="66">
        <v>9</v>
      </c>
      <c r="M211" s="66">
        <v>9</v>
      </c>
      <c r="N211" s="67"/>
      <c r="O211" s="68"/>
      <c r="P211" s="66">
        <v>1065</v>
      </c>
      <c r="Q211" s="66" t="s">
        <v>981</v>
      </c>
      <c r="R211" s="72" t="s">
        <v>9</v>
      </c>
      <c r="S211" s="72" t="s">
        <v>9</v>
      </c>
      <c r="T211" s="72"/>
    </row>
    <row r="212" spans="7:20" x14ac:dyDescent="0.25">
      <c r="G212" s="65" t="s">
        <v>982</v>
      </c>
      <c r="H212" s="66">
        <v>243</v>
      </c>
      <c r="I212" s="65" t="s">
        <v>983</v>
      </c>
      <c r="J212" s="65" t="s">
        <v>183</v>
      </c>
      <c r="K212" s="65" t="s">
        <v>984</v>
      </c>
      <c r="L212" s="66">
        <v>148</v>
      </c>
      <c r="M212" s="66">
        <v>146</v>
      </c>
      <c r="N212" s="67"/>
      <c r="O212" s="68"/>
      <c r="P212" s="66">
        <v>213</v>
      </c>
      <c r="Q212" s="66" t="s">
        <v>985</v>
      </c>
      <c r="R212" s="72" t="s">
        <v>9</v>
      </c>
      <c r="S212" s="72" t="s">
        <v>9</v>
      </c>
      <c r="T212" s="72"/>
    </row>
    <row r="213" spans="7:20" x14ac:dyDescent="0.25">
      <c r="G213" s="65" t="s">
        <v>986</v>
      </c>
      <c r="H213" s="66">
        <v>100</v>
      </c>
      <c r="I213" s="65" t="s">
        <v>987</v>
      </c>
      <c r="J213" s="65" t="s">
        <v>206</v>
      </c>
      <c r="K213" s="65" t="s">
        <v>988</v>
      </c>
      <c r="L213" s="66">
        <v>118</v>
      </c>
      <c r="M213" s="66">
        <v>117</v>
      </c>
      <c r="N213" s="67"/>
      <c r="O213" s="67"/>
      <c r="P213" s="66">
        <v>2077</v>
      </c>
      <c r="Q213" s="66" t="s">
        <v>989</v>
      </c>
      <c r="R213" s="72" t="s">
        <v>9</v>
      </c>
      <c r="S213" s="72" t="s">
        <v>9</v>
      </c>
      <c r="T213" s="72"/>
    </row>
    <row r="214" spans="7:20" x14ac:dyDescent="0.25">
      <c r="G214" s="65" t="s">
        <v>990</v>
      </c>
      <c r="H214" s="66">
        <v>684</v>
      </c>
      <c r="I214" s="65" t="s">
        <v>425</v>
      </c>
      <c r="J214" s="65" t="s">
        <v>183</v>
      </c>
      <c r="K214" s="65" t="s">
        <v>991</v>
      </c>
      <c r="L214" s="66">
        <v>84</v>
      </c>
      <c r="M214" s="66">
        <v>84</v>
      </c>
      <c r="N214" s="67">
        <v>84</v>
      </c>
      <c r="O214" s="68">
        <v>437978.33</v>
      </c>
      <c r="P214" s="66">
        <v>1437</v>
      </c>
      <c r="Q214" s="66" t="s">
        <v>992</v>
      </c>
      <c r="R214" s="72" t="s">
        <v>9</v>
      </c>
      <c r="S214" s="72" t="s">
        <v>9</v>
      </c>
      <c r="T214" s="72" t="s">
        <v>993</v>
      </c>
    </row>
    <row r="215" spans="7:20" x14ac:dyDescent="0.25">
      <c r="G215" s="65" t="s">
        <v>994</v>
      </c>
      <c r="H215" s="66" t="s">
        <v>995</v>
      </c>
      <c r="I215" s="65" t="s">
        <v>191</v>
      </c>
      <c r="J215" s="65" t="s">
        <v>183</v>
      </c>
      <c r="K215" s="65" t="s">
        <v>996</v>
      </c>
      <c r="L215" s="66">
        <v>72</v>
      </c>
      <c r="M215" s="66">
        <v>72</v>
      </c>
      <c r="N215" s="67"/>
      <c r="O215" s="68"/>
      <c r="P215" s="66">
        <v>1012</v>
      </c>
      <c r="Q215" s="66" t="s">
        <v>997</v>
      </c>
      <c r="R215" s="72" t="s">
        <v>9</v>
      </c>
      <c r="S215" s="72" t="s">
        <v>9</v>
      </c>
      <c r="T215" s="72"/>
    </row>
    <row r="216" spans="7:20" x14ac:dyDescent="0.25">
      <c r="G216" s="65" t="s">
        <v>998</v>
      </c>
      <c r="H216" s="66">
        <v>1601</v>
      </c>
      <c r="I216" s="65" t="s">
        <v>187</v>
      </c>
      <c r="J216" s="65" t="s">
        <v>183</v>
      </c>
      <c r="K216" s="65" t="s">
        <v>999</v>
      </c>
      <c r="L216" s="66">
        <v>12</v>
      </c>
      <c r="M216" s="66">
        <v>12</v>
      </c>
      <c r="N216" s="67"/>
      <c r="O216" s="68"/>
      <c r="P216" s="66">
        <v>110</v>
      </c>
      <c r="Q216" s="66" t="s">
        <v>1000</v>
      </c>
      <c r="R216" s="72" t="s">
        <v>9</v>
      </c>
      <c r="S216" s="72" t="s">
        <v>9</v>
      </c>
      <c r="T216" s="72"/>
    </row>
    <row r="217" spans="7:20" x14ac:dyDescent="0.25">
      <c r="G217" s="65" t="s">
        <v>1001</v>
      </c>
      <c r="H217" s="66">
        <v>1068</v>
      </c>
      <c r="I217" s="65" t="s">
        <v>1002</v>
      </c>
      <c r="J217" s="65" t="s">
        <v>206</v>
      </c>
      <c r="K217" s="65" t="s">
        <v>1003</v>
      </c>
      <c r="L217" s="66">
        <v>213</v>
      </c>
      <c r="M217" s="66">
        <v>211</v>
      </c>
      <c r="N217" s="67"/>
      <c r="O217" s="68"/>
      <c r="P217" s="66">
        <v>2036</v>
      </c>
      <c r="Q217" s="66" t="s">
        <v>1004</v>
      </c>
      <c r="R217" s="72" t="s">
        <v>9</v>
      </c>
      <c r="S217" s="72" t="s">
        <v>9</v>
      </c>
      <c r="T217" s="72"/>
    </row>
    <row r="218" spans="7:20" x14ac:dyDescent="0.25">
      <c r="G218" s="65" t="s">
        <v>1005</v>
      </c>
      <c r="H218" s="66">
        <v>112</v>
      </c>
      <c r="I218" s="65" t="s">
        <v>1006</v>
      </c>
      <c r="J218" s="65" t="s">
        <v>1007</v>
      </c>
      <c r="K218" s="65" t="s">
        <v>1008</v>
      </c>
      <c r="L218" s="66">
        <v>107</v>
      </c>
      <c r="M218" s="66">
        <v>107</v>
      </c>
      <c r="N218" s="67"/>
      <c r="O218" s="68"/>
      <c r="P218" s="66">
        <v>1545</v>
      </c>
      <c r="Q218" s="66" t="s">
        <v>1009</v>
      </c>
      <c r="R218" s="72" t="s">
        <v>9</v>
      </c>
      <c r="S218" s="72" t="s">
        <v>9</v>
      </c>
      <c r="T218" s="72"/>
    </row>
    <row r="219" spans="7:20" x14ac:dyDescent="0.25">
      <c r="G219" s="65" t="s">
        <v>1010</v>
      </c>
      <c r="H219" s="66">
        <v>112</v>
      </c>
      <c r="I219" s="65" t="s">
        <v>1006</v>
      </c>
      <c r="J219" s="65" t="s">
        <v>1007</v>
      </c>
      <c r="K219" s="65" t="s">
        <v>1008</v>
      </c>
      <c r="L219" s="66">
        <v>107</v>
      </c>
      <c r="M219" s="66">
        <v>106</v>
      </c>
      <c r="N219" s="73"/>
      <c r="O219" s="74"/>
      <c r="P219" s="66">
        <v>1917</v>
      </c>
      <c r="Q219" s="66" t="s">
        <v>1011</v>
      </c>
      <c r="R219" s="72" t="s">
        <v>9</v>
      </c>
      <c r="S219" s="72" t="s">
        <v>9</v>
      </c>
      <c r="T219" s="72"/>
    </row>
    <row r="220" spans="7:20" x14ac:dyDescent="0.25">
      <c r="G220" s="65" t="s">
        <v>1012</v>
      </c>
      <c r="H220" s="66">
        <v>112</v>
      </c>
      <c r="I220" s="65" t="s">
        <v>1006</v>
      </c>
      <c r="J220" s="65" t="s">
        <v>1007</v>
      </c>
      <c r="K220" s="65" t="s">
        <v>1008</v>
      </c>
      <c r="L220" s="66">
        <v>72</v>
      </c>
      <c r="M220" s="66">
        <v>71</v>
      </c>
      <c r="N220" s="67"/>
      <c r="O220" s="68"/>
      <c r="P220" s="66">
        <v>2009</v>
      </c>
      <c r="Q220" s="66" t="s">
        <v>1013</v>
      </c>
      <c r="R220" s="72" t="s">
        <v>9</v>
      </c>
      <c r="S220" s="72" t="s">
        <v>9</v>
      </c>
      <c r="T220" s="72"/>
    </row>
    <row r="221" spans="7:20" x14ac:dyDescent="0.25">
      <c r="G221" s="65" t="s">
        <v>1014</v>
      </c>
      <c r="H221" s="66">
        <v>848</v>
      </c>
      <c r="I221" s="65" t="s">
        <v>1015</v>
      </c>
      <c r="J221" s="65" t="s">
        <v>183</v>
      </c>
      <c r="K221" s="65" t="s">
        <v>1016</v>
      </c>
      <c r="L221" s="66">
        <v>105</v>
      </c>
      <c r="M221" s="66">
        <v>104</v>
      </c>
      <c r="N221" s="67"/>
      <c r="O221" s="68"/>
      <c r="P221" s="66">
        <v>1250</v>
      </c>
      <c r="Q221" s="66" t="s">
        <v>1017</v>
      </c>
      <c r="R221" s="72" t="s">
        <v>9</v>
      </c>
      <c r="S221" s="72" t="s">
        <v>9</v>
      </c>
      <c r="T221" s="72"/>
    </row>
    <row r="222" spans="7:20" x14ac:dyDescent="0.25">
      <c r="G222" s="65" t="s">
        <v>1018</v>
      </c>
      <c r="H222" s="66">
        <v>835</v>
      </c>
      <c r="I222" s="65" t="s">
        <v>503</v>
      </c>
      <c r="J222" s="65" t="s">
        <v>183</v>
      </c>
      <c r="K222" s="65" t="s">
        <v>1019</v>
      </c>
      <c r="L222" s="66">
        <v>74</v>
      </c>
      <c r="M222" s="66">
        <v>73</v>
      </c>
      <c r="N222" s="67"/>
      <c r="O222" s="68"/>
      <c r="P222" s="66">
        <v>384</v>
      </c>
      <c r="Q222" s="66" t="s">
        <v>1020</v>
      </c>
      <c r="R222" s="72" t="s">
        <v>9</v>
      </c>
      <c r="S222" s="72" t="s">
        <v>9</v>
      </c>
      <c r="T222" s="72"/>
    </row>
    <row r="223" spans="7:20" x14ac:dyDescent="0.25">
      <c r="G223" s="65" t="s">
        <v>1021</v>
      </c>
      <c r="H223" s="66">
        <v>1629</v>
      </c>
      <c r="I223" s="65" t="s">
        <v>305</v>
      </c>
      <c r="J223" s="65" t="s">
        <v>183</v>
      </c>
      <c r="K223" s="65" t="s">
        <v>1022</v>
      </c>
      <c r="L223" s="66">
        <v>96</v>
      </c>
      <c r="M223" s="66">
        <v>96</v>
      </c>
      <c r="N223" s="73">
        <v>96</v>
      </c>
      <c r="O223" s="74">
        <v>1519959.23</v>
      </c>
      <c r="P223" s="66">
        <v>2367</v>
      </c>
      <c r="Q223" s="66" t="s">
        <v>1023</v>
      </c>
      <c r="R223" s="72" t="s">
        <v>9</v>
      </c>
      <c r="S223" s="72" t="s">
        <v>9</v>
      </c>
      <c r="T223" s="72" t="s">
        <v>199</v>
      </c>
    </row>
    <row r="224" spans="7:20" x14ac:dyDescent="0.25">
      <c r="G224" s="65" t="s">
        <v>1024</v>
      </c>
      <c r="H224" s="66">
        <v>1638</v>
      </c>
      <c r="I224" s="65" t="s">
        <v>1025</v>
      </c>
      <c r="J224" s="65" t="s">
        <v>206</v>
      </c>
      <c r="K224" s="65" t="s">
        <v>1026</v>
      </c>
      <c r="L224" s="66">
        <v>8</v>
      </c>
      <c r="M224" s="66">
        <v>0</v>
      </c>
      <c r="N224" s="73"/>
      <c r="O224" s="74"/>
      <c r="P224" s="66">
        <v>1210</v>
      </c>
      <c r="Q224" s="66" t="s">
        <v>1027</v>
      </c>
      <c r="R224" s="72" t="s">
        <v>9</v>
      </c>
      <c r="S224" s="72" t="s">
        <v>9</v>
      </c>
      <c r="T224" s="72"/>
    </row>
    <row r="225" spans="7:20" x14ac:dyDescent="0.25">
      <c r="G225" s="65" t="s">
        <v>1028</v>
      </c>
      <c r="H225" s="66">
        <v>800</v>
      </c>
      <c r="I225" s="65" t="s">
        <v>1029</v>
      </c>
      <c r="J225" s="65" t="s">
        <v>206</v>
      </c>
      <c r="K225" s="65" t="s">
        <v>1030</v>
      </c>
      <c r="L225" s="66">
        <v>50</v>
      </c>
      <c r="M225" s="66">
        <v>49</v>
      </c>
      <c r="N225" s="67">
        <v>25</v>
      </c>
      <c r="O225" s="68">
        <v>682076.29</v>
      </c>
      <c r="P225" s="66">
        <v>1607</v>
      </c>
      <c r="Q225" s="66" t="s">
        <v>1031</v>
      </c>
      <c r="R225" s="72" t="s">
        <v>9</v>
      </c>
      <c r="S225" s="72" t="s">
        <v>9</v>
      </c>
      <c r="T225" s="72" t="s">
        <v>1032</v>
      </c>
    </row>
    <row r="226" spans="7:20" x14ac:dyDescent="0.25">
      <c r="G226" s="65" t="s">
        <v>1033</v>
      </c>
      <c r="H226" s="66">
        <v>500</v>
      </c>
      <c r="I226" s="65" t="s">
        <v>1034</v>
      </c>
      <c r="J226" s="65" t="s">
        <v>206</v>
      </c>
      <c r="K226" s="65" t="s">
        <v>1035</v>
      </c>
      <c r="L226" s="66">
        <v>91</v>
      </c>
      <c r="M226" s="66">
        <v>90</v>
      </c>
      <c r="N226" s="67"/>
      <c r="O226" s="68"/>
      <c r="P226" s="66">
        <v>517</v>
      </c>
      <c r="Q226" s="66" t="s">
        <v>1036</v>
      </c>
      <c r="R226" s="72" t="s">
        <v>9</v>
      </c>
      <c r="S226" s="72" t="s">
        <v>9</v>
      </c>
      <c r="T226" s="72"/>
    </row>
    <row r="227" spans="7:20" x14ac:dyDescent="0.25">
      <c r="G227" s="65" t="s">
        <v>1037</v>
      </c>
      <c r="H227" s="66">
        <v>820</v>
      </c>
      <c r="I227" s="65" t="s">
        <v>503</v>
      </c>
      <c r="J227" s="65" t="s">
        <v>183</v>
      </c>
      <c r="K227" s="65" t="s">
        <v>1038</v>
      </c>
      <c r="L227" s="66">
        <v>54</v>
      </c>
      <c r="M227" s="66">
        <v>54</v>
      </c>
      <c r="N227" s="67"/>
      <c r="O227" s="68"/>
      <c r="P227" s="66">
        <v>1080</v>
      </c>
      <c r="Q227" s="66" t="s">
        <v>1039</v>
      </c>
      <c r="R227" s="72" t="s">
        <v>9</v>
      </c>
      <c r="S227" s="72" t="s">
        <v>9</v>
      </c>
      <c r="T227" s="72"/>
    </row>
    <row r="228" spans="7:20" x14ac:dyDescent="0.25">
      <c r="G228" s="65" t="s">
        <v>1040</v>
      </c>
      <c r="H228" s="66">
        <v>3101</v>
      </c>
      <c r="I228" s="65" t="s">
        <v>1041</v>
      </c>
      <c r="J228" s="65" t="s">
        <v>183</v>
      </c>
      <c r="K228" s="65" t="s">
        <v>1042</v>
      </c>
      <c r="L228" s="66">
        <v>30</v>
      </c>
      <c r="M228" s="66">
        <v>29</v>
      </c>
      <c r="N228" s="67"/>
      <c r="O228" s="68"/>
      <c r="P228" s="66">
        <v>9</v>
      </c>
      <c r="Q228" s="66" t="s">
        <v>1043</v>
      </c>
      <c r="R228" s="72" t="s">
        <v>9</v>
      </c>
      <c r="S228" s="72" t="s">
        <v>9</v>
      </c>
      <c r="T228" s="72"/>
    </row>
    <row r="229" spans="7:20" x14ac:dyDescent="0.25">
      <c r="G229" s="65" t="s">
        <v>1044</v>
      </c>
      <c r="H229" s="66">
        <v>926</v>
      </c>
      <c r="I229" s="65" t="s">
        <v>1045</v>
      </c>
      <c r="J229" s="65" t="s">
        <v>183</v>
      </c>
      <c r="K229" s="65" t="s">
        <v>1046</v>
      </c>
      <c r="L229" s="66">
        <v>25</v>
      </c>
      <c r="M229" s="66">
        <v>24</v>
      </c>
      <c r="N229" s="67"/>
      <c r="O229" s="67"/>
      <c r="P229" s="66">
        <v>400</v>
      </c>
      <c r="Q229" s="66" t="s">
        <v>1047</v>
      </c>
      <c r="R229" s="72" t="s">
        <v>9</v>
      </c>
      <c r="S229" s="72" t="s">
        <v>9</v>
      </c>
      <c r="T229" s="72"/>
    </row>
    <row r="230" spans="7:20" x14ac:dyDescent="0.25">
      <c r="G230" s="65" t="s">
        <v>1048</v>
      </c>
      <c r="H230" s="66">
        <v>220</v>
      </c>
      <c r="I230" s="65" t="s">
        <v>1049</v>
      </c>
      <c r="J230" s="65" t="s">
        <v>206</v>
      </c>
      <c r="K230" s="65" t="s">
        <v>1050</v>
      </c>
      <c r="L230" s="66">
        <v>174</v>
      </c>
      <c r="M230" s="66">
        <v>172</v>
      </c>
      <c r="N230" s="67">
        <v>174</v>
      </c>
      <c r="O230" s="68">
        <v>670114.73</v>
      </c>
      <c r="P230" s="66">
        <v>1555</v>
      </c>
      <c r="Q230" s="66" t="s">
        <v>1051</v>
      </c>
      <c r="R230" s="72" t="s">
        <v>9</v>
      </c>
      <c r="S230" s="72" t="s">
        <v>9</v>
      </c>
      <c r="T230" s="72" t="s">
        <v>658</v>
      </c>
    </row>
    <row r="231" spans="7:20" x14ac:dyDescent="0.25">
      <c r="G231" s="65" t="s">
        <v>1052</v>
      </c>
      <c r="H231" s="66">
        <v>2451</v>
      </c>
      <c r="I231" s="65" t="s">
        <v>1053</v>
      </c>
      <c r="J231" s="65" t="s">
        <v>183</v>
      </c>
      <c r="K231" s="65" t="s">
        <v>1054</v>
      </c>
      <c r="L231" s="66">
        <v>98</v>
      </c>
      <c r="M231" s="66">
        <v>97</v>
      </c>
      <c r="N231" s="67"/>
      <c r="O231" s="68"/>
      <c r="P231" s="66">
        <v>2101</v>
      </c>
      <c r="Q231" s="66" t="s">
        <v>1055</v>
      </c>
      <c r="R231" s="72" t="s">
        <v>9</v>
      </c>
      <c r="S231" s="72" t="s">
        <v>9</v>
      </c>
      <c r="T231" s="72"/>
    </row>
    <row r="232" spans="7:20" x14ac:dyDescent="0.25">
      <c r="G232" s="65" t="s">
        <v>1056</v>
      </c>
      <c r="H232" s="66">
        <v>460</v>
      </c>
      <c r="I232" s="65" t="s">
        <v>425</v>
      </c>
      <c r="J232" s="65" t="s">
        <v>183</v>
      </c>
      <c r="K232" s="65" t="s">
        <v>1057</v>
      </c>
      <c r="L232" s="66">
        <v>42</v>
      </c>
      <c r="M232" s="66">
        <v>41</v>
      </c>
      <c r="N232" s="67"/>
      <c r="O232" s="68"/>
      <c r="P232" s="66">
        <v>282</v>
      </c>
      <c r="Q232" s="66" t="s">
        <v>1058</v>
      </c>
      <c r="R232" s="72" t="s">
        <v>9</v>
      </c>
      <c r="S232" s="72" t="s">
        <v>9</v>
      </c>
      <c r="T232" s="72"/>
    </row>
    <row r="233" spans="7:20" x14ac:dyDescent="0.25">
      <c r="G233" s="65" t="s">
        <v>1059</v>
      </c>
      <c r="H233" s="66">
        <v>241</v>
      </c>
      <c r="I233" s="65" t="s">
        <v>679</v>
      </c>
      <c r="J233" s="65" t="s">
        <v>183</v>
      </c>
      <c r="K233" s="65" t="s">
        <v>1060</v>
      </c>
      <c r="L233" s="66">
        <v>140</v>
      </c>
      <c r="M233" s="66">
        <v>138</v>
      </c>
      <c r="N233" s="67"/>
      <c r="O233" s="68"/>
      <c r="P233" s="66">
        <v>1074</v>
      </c>
      <c r="Q233" s="66" t="s">
        <v>1061</v>
      </c>
      <c r="R233" s="72" t="s">
        <v>9</v>
      </c>
      <c r="S233" s="72" t="s">
        <v>9</v>
      </c>
      <c r="T233" s="72"/>
    </row>
    <row r="234" spans="7:20" x14ac:dyDescent="0.25">
      <c r="G234" s="65" t="s">
        <v>1062</v>
      </c>
      <c r="H234" s="66" t="s">
        <v>1063</v>
      </c>
      <c r="I234" s="65" t="s">
        <v>285</v>
      </c>
      <c r="J234" s="65" t="s">
        <v>183</v>
      </c>
      <c r="K234" s="65" t="s">
        <v>1064</v>
      </c>
      <c r="L234" s="66">
        <v>54</v>
      </c>
      <c r="M234" s="66">
        <v>37</v>
      </c>
      <c r="N234" s="67"/>
      <c r="O234" s="68"/>
      <c r="P234" s="66">
        <v>1189</v>
      </c>
      <c r="Q234" s="66" t="s">
        <v>1065</v>
      </c>
      <c r="R234" s="72" t="s">
        <v>9</v>
      </c>
      <c r="S234" s="72" t="s">
        <v>9</v>
      </c>
      <c r="T234" s="72"/>
    </row>
    <row r="235" spans="7:20" x14ac:dyDescent="0.25">
      <c r="G235" s="65" t="s">
        <v>1066</v>
      </c>
      <c r="H235" s="66">
        <v>1950</v>
      </c>
      <c r="I235" s="65" t="s">
        <v>191</v>
      </c>
      <c r="J235" s="65" t="s">
        <v>183</v>
      </c>
      <c r="K235" s="65" t="s">
        <v>1067</v>
      </c>
      <c r="L235" s="66">
        <v>157</v>
      </c>
      <c r="M235" s="66">
        <v>155</v>
      </c>
      <c r="N235" s="67">
        <v>40</v>
      </c>
      <c r="O235" s="68">
        <v>517937.98</v>
      </c>
      <c r="P235" s="66">
        <v>2275</v>
      </c>
      <c r="Q235" s="66" t="s">
        <v>1068</v>
      </c>
      <c r="R235" s="72" t="s">
        <v>9</v>
      </c>
      <c r="S235" s="72" t="s">
        <v>9</v>
      </c>
      <c r="T235" s="72" t="s">
        <v>770</v>
      </c>
    </row>
    <row r="236" spans="7:20" x14ac:dyDescent="0.25">
      <c r="G236" s="65" t="s">
        <v>1069</v>
      </c>
      <c r="H236" s="66">
        <v>770</v>
      </c>
      <c r="I236" s="65" t="s">
        <v>1070</v>
      </c>
      <c r="J236" s="65" t="s">
        <v>183</v>
      </c>
      <c r="K236" s="65" t="s">
        <v>1071</v>
      </c>
      <c r="L236" s="66">
        <v>14</v>
      </c>
      <c r="M236" s="66">
        <v>13</v>
      </c>
      <c r="N236" s="67"/>
      <c r="O236" s="68"/>
      <c r="P236" s="66">
        <v>992</v>
      </c>
      <c r="Q236" s="66" t="s">
        <v>1072</v>
      </c>
      <c r="R236" s="72" t="s">
        <v>9</v>
      </c>
      <c r="S236" s="72" t="s">
        <v>9</v>
      </c>
      <c r="T236" s="72"/>
    </row>
    <row r="237" spans="7:20" x14ac:dyDescent="0.25">
      <c r="G237" s="75" t="s">
        <v>1073</v>
      </c>
      <c r="H237" s="76">
        <v>1483</v>
      </c>
      <c r="I237" s="75" t="s">
        <v>256</v>
      </c>
      <c r="J237" s="75" t="s">
        <v>183</v>
      </c>
      <c r="K237" s="75" t="s">
        <v>1074</v>
      </c>
      <c r="L237" s="76">
        <v>70</v>
      </c>
      <c r="M237" s="76">
        <v>69</v>
      </c>
      <c r="O237" s="77"/>
      <c r="P237" s="76">
        <v>87</v>
      </c>
      <c r="Q237" s="76" t="s">
        <v>1075</v>
      </c>
      <c r="R237" s="72" t="s">
        <v>9</v>
      </c>
      <c r="S237" s="72" t="s">
        <v>9</v>
      </c>
      <c r="T237" s="72"/>
    </row>
    <row r="238" spans="7:20" x14ac:dyDescent="0.25">
      <c r="G238" s="65" t="s">
        <v>1076</v>
      </c>
      <c r="H238" s="66">
        <v>1303</v>
      </c>
      <c r="I238" s="65" t="s">
        <v>513</v>
      </c>
      <c r="J238" s="65" t="s">
        <v>183</v>
      </c>
      <c r="K238" s="65" t="s">
        <v>1077</v>
      </c>
      <c r="L238" s="66">
        <v>63</v>
      </c>
      <c r="M238" s="66">
        <v>62</v>
      </c>
      <c r="N238" s="67"/>
      <c r="O238" s="68"/>
      <c r="P238" s="66">
        <v>58</v>
      </c>
      <c r="Q238" s="66" t="s">
        <v>1078</v>
      </c>
      <c r="R238" s="72" t="s">
        <v>9</v>
      </c>
      <c r="S238" s="72" t="s">
        <v>9</v>
      </c>
      <c r="T238" s="72"/>
    </row>
    <row r="239" spans="7:20" x14ac:dyDescent="0.25">
      <c r="G239" s="65" t="s">
        <v>1079</v>
      </c>
      <c r="H239" s="66">
        <v>129</v>
      </c>
      <c r="I239" s="65" t="s">
        <v>1080</v>
      </c>
      <c r="J239" s="65" t="s">
        <v>183</v>
      </c>
      <c r="K239" s="65" t="s">
        <v>1081</v>
      </c>
      <c r="L239" s="66">
        <v>12</v>
      </c>
      <c r="M239" s="66">
        <v>12</v>
      </c>
      <c r="N239" s="67"/>
      <c r="O239" s="68"/>
      <c r="P239" s="66">
        <v>1048</v>
      </c>
      <c r="Q239" s="66" t="s">
        <v>1082</v>
      </c>
      <c r="R239" s="72" t="s">
        <v>9</v>
      </c>
      <c r="S239" s="72" t="s">
        <v>9</v>
      </c>
      <c r="T239" s="72"/>
    </row>
    <row r="240" spans="7:20" x14ac:dyDescent="0.25">
      <c r="G240" s="65" t="s">
        <v>1083</v>
      </c>
      <c r="H240" s="66">
        <v>441</v>
      </c>
      <c r="I240" s="65" t="s">
        <v>425</v>
      </c>
      <c r="J240" s="65" t="s">
        <v>183</v>
      </c>
      <c r="K240" s="65" t="s">
        <v>1084</v>
      </c>
      <c r="L240" s="66">
        <v>81</v>
      </c>
      <c r="M240" s="66">
        <v>80</v>
      </c>
      <c r="N240" s="67"/>
      <c r="O240" s="68"/>
      <c r="P240" s="66">
        <v>277</v>
      </c>
      <c r="Q240" s="66" t="s">
        <v>1085</v>
      </c>
      <c r="R240" s="72" t="s">
        <v>9</v>
      </c>
      <c r="S240" s="72" t="s">
        <v>9</v>
      </c>
      <c r="T240" s="72"/>
    </row>
    <row r="241" spans="7:20" x14ac:dyDescent="0.25">
      <c r="G241" s="65" t="s">
        <v>1086</v>
      </c>
      <c r="H241" s="66">
        <v>1555</v>
      </c>
      <c r="I241" s="65" t="s">
        <v>353</v>
      </c>
      <c r="J241" s="65" t="s">
        <v>183</v>
      </c>
      <c r="K241" s="65" t="s">
        <v>1087</v>
      </c>
      <c r="L241" s="66">
        <v>52</v>
      </c>
      <c r="M241" s="66">
        <v>51</v>
      </c>
      <c r="N241" s="67"/>
      <c r="O241" s="67"/>
      <c r="P241" s="66">
        <v>1005</v>
      </c>
      <c r="Q241" s="66" t="s">
        <v>1088</v>
      </c>
      <c r="R241" s="72" t="s">
        <v>9</v>
      </c>
      <c r="S241" s="72" t="s">
        <v>9</v>
      </c>
      <c r="T241" s="72"/>
    </row>
    <row r="242" spans="7:20" x14ac:dyDescent="0.25">
      <c r="G242" s="65" t="s">
        <v>1089</v>
      </c>
      <c r="H242" s="66">
        <v>2155</v>
      </c>
      <c r="I242" s="65" t="s">
        <v>191</v>
      </c>
      <c r="J242" s="65" t="s">
        <v>183</v>
      </c>
      <c r="K242" s="65" t="s">
        <v>1090</v>
      </c>
      <c r="L242" s="66">
        <v>48</v>
      </c>
      <c r="M242" s="66">
        <v>48</v>
      </c>
      <c r="N242" s="70"/>
      <c r="O242" s="71"/>
      <c r="P242" s="66">
        <v>160</v>
      </c>
      <c r="Q242" s="66" t="s">
        <v>1091</v>
      </c>
      <c r="R242" s="72" t="s">
        <v>9</v>
      </c>
      <c r="S242" s="72" t="s">
        <v>9</v>
      </c>
      <c r="T242" s="72"/>
    </row>
    <row r="243" spans="7:20" x14ac:dyDescent="0.25">
      <c r="G243" s="65" t="s">
        <v>1092</v>
      </c>
      <c r="H243" s="66">
        <v>980</v>
      </c>
      <c r="I243" s="65" t="s">
        <v>187</v>
      </c>
      <c r="J243" s="65" t="s">
        <v>183</v>
      </c>
      <c r="K243" s="65" t="s">
        <v>1093</v>
      </c>
      <c r="L243" s="66">
        <v>24</v>
      </c>
      <c r="M243" s="66">
        <v>23</v>
      </c>
      <c r="N243" s="70"/>
      <c r="O243" s="71"/>
      <c r="P243" s="66">
        <v>405</v>
      </c>
      <c r="Q243" s="66" t="s">
        <v>1094</v>
      </c>
      <c r="R243" s="72" t="s">
        <v>9</v>
      </c>
      <c r="S243" s="72" t="s">
        <v>9</v>
      </c>
      <c r="T243" s="72"/>
    </row>
    <row r="244" spans="7:20" x14ac:dyDescent="0.25">
      <c r="G244" s="65" t="s">
        <v>1095</v>
      </c>
      <c r="H244" s="66">
        <v>1315</v>
      </c>
      <c r="I244" s="65" t="s">
        <v>602</v>
      </c>
      <c r="J244" s="65" t="s">
        <v>183</v>
      </c>
      <c r="K244" s="65" t="s">
        <v>1096</v>
      </c>
      <c r="L244" s="66">
        <v>72</v>
      </c>
      <c r="M244" s="66">
        <v>71</v>
      </c>
      <c r="N244" s="67"/>
      <c r="O244" s="68"/>
      <c r="P244" s="66">
        <v>1256</v>
      </c>
      <c r="Q244" s="66" t="s">
        <v>1097</v>
      </c>
      <c r="R244" s="72" t="s">
        <v>9</v>
      </c>
      <c r="S244" s="72" t="s">
        <v>9</v>
      </c>
      <c r="T244" s="72"/>
    </row>
    <row r="245" spans="7:20" x14ac:dyDescent="0.25">
      <c r="G245" s="65" t="s">
        <v>1098</v>
      </c>
      <c r="H245" s="66">
        <v>140</v>
      </c>
      <c r="I245" s="65" t="s">
        <v>218</v>
      </c>
      <c r="J245" s="65" t="s">
        <v>183</v>
      </c>
      <c r="K245" s="65" t="s">
        <v>1099</v>
      </c>
      <c r="L245" s="66">
        <v>58</v>
      </c>
      <c r="M245" s="66">
        <v>58</v>
      </c>
      <c r="N245" s="73"/>
      <c r="O245" s="74"/>
      <c r="P245" s="66">
        <v>72</v>
      </c>
      <c r="Q245" s="66" t="s">
        <v>1100</v>
      </c>
      <c r="R245" s="72" t="s">
        <v>9</v>
      </c>
      <c r="S245" s="72" t="s">
        <v>9</v>
      </c>
      <c r="T245" s="72"/>
    </row>
    <row r="246" spans="7:20" x14ac:dyDescent="0.25">
      <c r="G246" s="75" t="s">
        <v>1101</v>
      </c>
      <c r="H246" s="76" t="s">
        <v>1102</v>
      </c>
      <c r="I246" s="75" t="s">
        <v>1103</v>
      </c>
      <c r="J246" s="75"/>
      <c r="K246" s="75" t="s">
        <v>1104</v>
      </c>
      <c r="L246" s="76">
        <v>105</v>
      </c>
      <c r="M246" s="76">
        <v>104</v>
      </c>
      <c r="P246" s="76">
        <v>2316</v>
      </c>
      <c r="Q246" s="76" t="s">
        <v>1105</v>
      </c>
      <c r="R246" s="72" t="s">
        <v>9</v>
      </c>
      <c r="S246" s="72" t="s">
        <v>9</v>
      </c>
      <c r="T246" s="72" t="s">
        <v>194</v>
      </c>
    </row>
    <row r="247" spans="7:20" x14ac:dyDescent="0.25">
      <c r="G247" s="65" t="s">
        <v>1106</v>
      </c>
      <c r="H247" s="66">
        <v>350</v>
      </c>
      <c r="I247" s="65" t="s">
        <v>1049</v>
      </c>
      <c r="J247" s="65" t="s">
        <v>206</v>
      </c>
      <c r="K247" s="65" t="s">
        <v>1107</v>
      </c>
      <c r="L247" s="66">
        <v>70</v>
      </c>
      <c r="M247" s="66">
        <v>69</v>
      </c>
      <c r="N247" s="67"/>
      <c r="O247" s="67"/>
      <c r="P247" s="66">
        <v>1619</v>
      </c>
      <c r="Q247" s="66" t="s">
        <v>1108</v>
      </c>
      <c r="R247" s="72" t="s">
        <v>9</v>
      </c>
      <c r="S247" s="72" t="s">
        <v>9</v>
      </c>
      <c r="T247" s="72"/>
    </row>
    <row r="248" spans="7:20" x14ac:dyDescent="0.25">
      <c r="G248" s="75" t="s">
        <v>1109</v>
      </c>
      <c r="H248" s="76">
        <v>2973</v>
      </c>
      <c r="I248" s="75" t="s">
        <v>349</v>
      </c>
      <c r="J248" s="75" t="s">
        <v>183</v>
      </c>
      <c r="K248" s="75" t="s">
        <v>1110</v>
      </c>
      <c r="L248" s="76">
        <v>2</v>
      </c>
      <c r="M248" s="76">
        <v>2</v>
      </c>
      <c r="O248" s="77"/>
      <c r="P248" s="76">
        <v>212</v>
      </c>
      <c r="Q248" s="76" t="s">
        <v>1111</v>
      </c>
      <c r="R248" s="72" t="s">
        <v>9</v>
      </c>
      <c r="S248" s="72" t="s">
        <v>9</v>
      </c>
      <c r="T248" s="72"/>
    </row>
    <row r="249" spans="7:20" x14ac:dyDescent="0.25">
      <c r="G249" s="65" t="s">
        <v>1112</v>
      </c>
      <c r="H249" s="66">
        <v>3090</v>
      </c>
      <c r="I249" s="65" t="s">
        <v>369</v>
      </c>
      <c r="J249" s="65" t="s">
        <v>183</v>
      </c>
      <c r="K249" s="65" t="s">
        <v>1113</v>
      </c>
      <c r="L249" s="66">
        <v>20</v>
      </c>
      <c r="M249" s="66">
        <v>11</v>
      </c>
      <c r="N249" s="67"/>
      <c r="O249" s="67"/>
      <c r="P249" s="66">
        <v>292</v>
      </c>
      <c r="Q249" s="66" t="s">
        <v>1114</v>
      </c>
      <c r="R249" s="72" t="s">
        <v>9</v>
      </c>
      <c r="S249" s="72" t="s">
        <v>9</v>
      </c>
      <c r="T249" s="72"/>
    </row>
    <row r="250" spans="7:20" x14ac:dyDescent="0.25">
      <c r="G250" s="65" t="s">
        <v>1115</v>
      </c>
      <c r="H250" s="66">
        <v>174</v>
      </c>
      <c r="I250" s="65" t="s">
        <v>425</v>
      </c>
      <c r="J250" s="65" t="s">
        <v>183</v>
      </c>
      <c r="K250" s="65" t="s">
        <v>1116</v>
      </c>
      <c r="L250" s="66">
        <v>119</v>
      </c>
      <c r="M250" s="66">
        <v>119</v>
      </c>
      <c r="N250" s="67"/>
      <c r="O250" s="67"/>
      <c r="P250" s="66">
        <v>1192</v>
      </c>
      <c r="Q250" s="66" t="s">
        <v>1117</v>
      </c>
      <c r="R250" s="72" t="s">
        <v>9</v>
      </c>
      <c r="S250" s="72" t="s">
        <v>9</v>
      </c>
      <c r="T250" s="72"/>
    </row>
    <row r="251" spans="7:20" x14ac:dyDescent="0.25">
      <c r="G251" s="65" t="s">
        <v>1118</v>
      </c>
      <c r="H251" s="66">
        <v>2445</v>
      </c>
      <c r="I251" s="65" t="s">
        <v>1119</v>
      </c>
      <c r="J251" s="65" t="s">
        <v>183</v>
      </c>
      <c r="K251" s="65" t="s">
        <v>1120</v>
      </c>
      <c r="L251" s="66">
        <v>63</v>
      </c>
      <c r="M251" s="66">
        <v>62</v>
      </c>
      <c r="N251" s="67"/>
      <c r="O251" s="68"/>
      <c r="P251" s="66">
        <v>299</v>
      </c>
      <c r="Q251" s="66" t="s">
        <v>1121</v>
      </c>
      <c r="R251" s="72" t="s">
        <v>9</v>
      </c>
      <c r="S251" s="72" t="s">
        <v>9</v>
      </c>
      <c r="T251" s="72"/>
    </row>
    <row r="252" spans="7:20" x14ac:dyDescent="0.25">
      <c r="G252" s="65" t="s">
        <v>1122</v>
      </c>
      <c r="H252" s="66">
        <v>1000</v>
      </c>
      <c r="I252" s="65" t="s">
        <v>1123</v>
      </c>
      <c r="J252" s="65" t="s">
        <v>206</v>
      </c>
      <c r="K252" s="65" t="s">
        <v>1124</v>
      </c>
      <c r="L252" s="66">
        <v>46</v>
      </c>
      <c r="M252" s="66">
        <v>45</v>
      </c>
      <c r="N252" s="70"/>
      <c r="O252" s="71"/>
      <c r="P252" s="66">
        <v>5</v>
      </c>
      <c r="Q252" s="66" t="s">
        <v>1125</v>
      </c>
      <c r="R252" s="72" t="s">
        <v>9</v>
      </c>
      <c r="S252" s="72" t="s">
        <v>9</v>
      </c>
      <c r="T252" s="72"/>
    </row>
    <row r="253" spans="7:20" x14ac:dyDescent="0.25">
      <c r="G253" s="65" t="s">
        <v>1126</v>
      </c>
      <c r="H253" s="66" t="s">
        <v>1127</v>
      </c>
      <c r="I253" s="65" t="s">
        <v>218</v>
      </c>
      <c r="J253" s="65" t="s">
        <v>183</v>
      </c>
      <c r="K253" s="65" t="s">
        <v>1128</v>
      </c>
      <c r="L253" s="66">
        <v>151</v>
      </c>
      <c r="M253" s="66">
        <v>150</v>
      </c>
      <c r="N253" s="73"/>
      <c r="O253" s="74"/>
      <c r="P253" s="66">
        <v>1169</v>
      </c>
      <c r="Q253" s="66" t="s">
        <v>1129</v>
      </c>
      <c r="R253" s="72" t="s">
        <v>9</v>
      </c>
      <c r="S253" s="72" t="s">
        <v>9</v>
      </c>
      <c r="T253" s="72"/>
    </row>
    <row r="254" spans="7:20" x14ac:dyDescent="0.25">
      <c r="G254" s="65" t="s">
        <v>1130</v>
      </c>
      <c r="H254" s="66">
        <v>1680</v>
      </c>
      <c r="I254" s="65" t="s">
        <v>441</v>
      </c>
      <c r="J254" s="65" t="s">
        <v>183</v>
      </c>
      <c r="K254" s="65" t="s">
        <v>1131</v>
      </c>
      <c r="L254" s="66">
        <v>211</v>
      </c>
      <c r="M254" s="66">
        <v>211</v>
      </c>
      <c r="N254" s="70"/>
      <c r="O254" s="71"/>
      <c r="P254" s="66">
        <v>1231</v>
      </c>
      <c r="Q254" s="66" t="s">
        <v>1132</v>
      </c>
      <c r="R254" s="72" t="s">
        <v>9</v>
      </c>
      <c r="S254" s="72" t="s">
        <v>9</v>
      </c>
      <c r="T254" s="72"/>
    </row>
    <row r="255" spans="7:20" x14ac:dyDescent="0.25">
      <c r="G255" s="65" t="s">
        <v>99</v>
      </c>
      <c r="H255" s="66">
        <v>1040</v>
      </c>
      <c r="I255" s="65" t="s">
        <v>285</v>
      </c>
      <c r="J255" s="65" t="s">
        <v>183</v>
      </c>
      <c r="K255" s="65" t="s">
        <v>1133</v>
      </c>
      <c r="L255" s="66">
        <v>92</v>
      </c>
      <c r="M255" s="66">
        <v>88</v>
      </c>
      <c r="N255" s="67"/>
      <c r="O255" s="67"/>
      <c r="P255" s="66">
        <v>12</v>
      </c>
      <c r="Q255" s="66" t="s">
        <v>1134</v>
      </c>
      <c r="R255" s="72" t="s">
        <v>9</v>
      </c>
      <c r="S255" s="72" t="s">
        <v>9</v>
      </c>
      <c r="T255" s="72"/>
    </row>
    <row r="256" spans="7:20" x14ac:dyDescent="0.25">
      <c r="G256" s="65" t="s">
        <v>1135</v>
      </c>
      <c r="H256" s="66" t="s">
        <v>1136</v>
      </c>
      <c r="I256" s="65" t="s">
        <v>1049</v>
      </c>
      <c r="J256" s="65" t="s">
        <v>206</v>
      </c>
      <c r="K256" s="65" t="s">
        <v>1137</v>
      </c>
      <c r="L256" s="66">
        <v>100</v>
      </c>
      <c r="M256" s="66">
        <v>99</v>
      </c>
      <c r="N256" s="73"/>
      <c r="O256" s="74"/>
      <c r="P256" s="66">
        <v>1400</v>
      </c>
      <c r="Q256" s="66" t="s">
        <v>1138</v>
      </c>
      <c r="R256" s="72" t="s">
        <v>9</v>
      </c>
      <c r="S256" s="72" t="s">
        <v>9</v>
      </c>
      <c r="T256" s="72" t="s">
        <v>194</v>
      </c>
    </row>
    <row r="257" spans="7:20" x14ac:dyDescent="0.25">
      <c r="G257" s="65" t="s">
        <v>1139</v>
      </c>
      <c r="H257" s="66">
        <v>1840</v>
      </c>
      <c r="I257" s="65" t="s">
        <v>281</v>
      </c>
      <c r="J257" s="65" t="s">
        <v>183</v>
      </c>
      <c r="K257" s="65" t="s">
        <v>1140</v>
      </c>
      <c r="L257" s="66">
        <v>10</v>
      </c>
      <c r="M257" s="66">
        <v>10</v>
      </c>
      <c r="N257" s="67"/>
      <c r="O257" s="68"/>
      <c r="P257" s="66">
        <v>1309</v>
      </c>
      <c r="Q257" s="66" t="s">
        <v>1141</v>
      </c>
      <c r="R257" s="72" t="s">
        <v>9</v>
      </c>
      <c r="S257" s="72" t="s">
        <v>9</v>
      </c>
      <c r="T257" s="72"/>
    </row>
    <row r="258" spans="7:20" x14ac:dyDescent="0.25">
      <c r="G258" s="75" t="s">
        <v>1142</v>
      </c>
      <c r="H258" s="76">
        <v>1509</v>
      </c>
      <c r="I258" s="75" t="s">
        <v>965</v>
      </c>
      <c r="J258" s="75" t="s">
        <v>183</v>
      </c>
      <c r="K258" s="75" t="s">
        <v>1143</v>
      </c>
      <c r="L258" s="76">
        <v>36</v>
      </c>
      <c r="M258" s="76">
        <v>22</v>
      </c>
      <c r="O258" s="77"/>
      <c r="P258" s="76">
        <v>3</v>
      </c>
      <c r="Q258" s="76" t="s">
        <v>1144</v>
      </c>
      <c r="R258" s="72" t="s">
        <v>9</v>
      </c>
      <c r="S258" s="72" t="s">
        <v>9</v>
      </c>
      <c r="T258" s="72"/>
    </row>
    <row r="259" spans="7:20" x14ac:dyDescent="0.25">
      <c r="G259" s="65" t="s">
        <v>1145</v>
      </c>
      <c r="H259" s="66">
        <v>2976</v>
      </c>
      <c r="I259" s="65" t="s">
        <v>373</v>
      </c>
      <c r="J259" s="65" t="s">
        <v>183</v>
      </c>
      <c r="K259" s="65" t="s">
        <v>1146</v>
      </c>
      <c r="L259" s="66">
        <v>14</v>
      </c>
      <c r="M259" s="66">
        <v>14</v>
      </c>
      <c r="N259" s="67"/>
      <c r="O259" s="68"/>
      <c r="P259" s="66">
        <v>2296</v>
      </c>
      <c r="Q259" s="66" t="s">
        <v>1147</v>
      </c>
      <c r="R259" s="72" t="s">
        <v>9</v>
      </c>
      <c r="S259" s="72" t="s">
        <v>9</v>
      </c>
      <c r="T259" s="72"/>
    </row>
    <row r="260" spans="7:20" x14ac:dyDescent="0.25">
      <c r="G260" s="65" t="s">
        <v>1148</v>
      </c>
      <c r="H260" s="66">
        <v>240</v>
      </c>
      <c r="I260" s="65" t="s">
        <v>1080</v>
      </c>
      <c r="J260" s="65" t="s">
        <v>183</v>
      </c>
      <c r="K260" s="65" t="s">
        <v>1149</v>
      </c>
      <c r="L260" s="66">
        <v>77</v>
      </c>
      <c r="M260" s="66">
        <v>77</v>
      </c>
      <c r="N260" s="67"/>
      <c r="O260" s="67"/>
      <c r="P260" s="66">
        <v>1032</v>
      </c>
      <c r="Q260" s="66" t="s">
        <v>1150</v>
      </c>
      <c r="R260" s="72" t="s">
        <v>9</v>
      </c>
      <c r="S260" s="72" t="s">
        <v>9</v>
      </c>
      <c r="T260" s="72"/>
    </row>
    <row r="261" spans="7:20" x14ac:dyDescent="0.25">
      <c r="G261" s="65" t="s">
        <v>1151</v>
      </c>
      <c r="H261" s="66" t="s">
        <v>1152</v>
      </c>
      <c r="I261" s="65" t="s">
        <v>495</v>
      </c>
      <c r="J261" s="65" t="s">
        <v>183</v>
      </c>
      <c r="K261" s="65" t="s">
        <v>1153</v>
      </c>
      <c r="L261" s="66">
        <v>26</v>
      </c>
      <c r="M261" s="66">
        <v>25</v>
      </c>
      <c r="N261" s="67"/>
      <c r="O261" s="68"/>
      <c r="P261" s="66">
        <v>1002</v>
      </c>
      <c r="Q261" s="66" t="s">
        <v>1154</v>
      </c>
      <c r="R261" s="72" t="s">
        <v>9</v>
      </c>
      <c r="S261" s="72" t="s">
        <v>9</v>
      </c>
      <c r="T261" s="72"/>
    </row>
    <row r="262" spans="7:20" x14ac:dyDescent="0.25">
      <c r="G262" s="65" t="s">
        <v>1155</v>
      </c>
      <c r="H262" s="66">
        <v>410</v>
      </c>
      <c r="I262" s="65" t="s">
        <v>1156</v>
      </c>
      <c r="J262" s="65" t="s">
        <v>183</v>
      </c>
      <c r="K262" s="65" t="s">
        <v>1157</v>
      </c>
      <c r="L262" s="66">
        <v>141</v>
      </c>
      <c r="M262" s="66">
        <v>140</v>
      </c>
      <c r="N262" s="70">
        <v>0</v>
      </c>
      <c r="O262" s="71">
        <v>1785141.86</v>
      </c>
      <c r="P262" s="66">
        <v>2317</v>
      </c>
      <c r="Q262" s="66" t="s">
        <v>1158</v>
      </c>
      <c r="R262" s="72" t="s">
        <v>9</v>
      </c>
      <c r="S262" s="72" t="s">
        <v>9</v>
      </c>
      <c r="T262" s="72" t="s">
        <v>1159</v>
      </c>
    </row>
    <row r="263" spans="7:20" x14ac:dyDescent="0.25">
      <c r="G263" s="65" t="s">
        <v>1160</v>
      </c>
      <c r="H263" s="66">
        <v>225</v>
      </c>
      <c r="I263" s="65" t="s">
        <v>1161</v>
      </c>
      <c r="J263" s="65" t="s">
        <v>183</v>
      </c>
      <c r="K263" s="65" t="s">
        <v>1162</v>
      </c>
      <c r="L263" s="66">
        <v>140</v>
      </c>
      <c r="M263" s="66">
        <v>139</v>
      </c>
      <c r="N263" s="67">
        <v>51</v>
      </c>
      <c r="O263" s="68">
        <v>1114546.01</v>
      </c>
      <c r="P263" s="66">
        <v>1311</v>
      </c>
      <c r="Q263" s="66" t="s">
        <v>1163</v>
      </c>
      <c r="R263" s="72" t="s">
        <v>9</v>
      </c>
      <c r="S263" s="72" t="s">
        <v>9</v>
      </c>
      <c r="T263" s="72" t="s">
        <v>1164</v>
      </c>
    </row>
    <row r="264" spans="7:20" x14ac:dyDescent="0.25">
      <c r="G264" s="65" t="s">
        <v>1165</v>
      </c>
      <c r="H264" s="66">
        <v>1855</v>
      </c>
      <c r="I264" s="65" t="s">
        <v>926</v>
      </c>
      <c r="J264" s="65" t="s">
        <v>183</v>
      </c>
      <c r="K264" s="65" t="s">
        <v>1166</v>
      </c>
      <c r="L264" s="66">
        <v>91</v>
      </c>
      <c r="M264" s="66">
        <v>90</v>
      </c>
      <c r="N264" s="67"/>
      <c r="O264" s="68"/>
      <c r="P264" s="66">
        <v>2096</v>
      </c>
      <c r="Q264" s="66" t="s">
        <v>1167</v>
      </c>
      <c r="R264" s="72" t="s">
        <v>9</v>
      </c>
      <c r="S264" s="72" t="s">
        <v>9</v>
      </c>
      <c r="T264" s="72"/>
    </row>
    <row r="265" spans="7:20" x14ac:dyDescent="0.25">
      <c r="G265" s="65" t="s">
        <v>1168</v>
      </c>
      <c r="H265" s="66">
        <v>118</v>
      </c>
      <c r="I265" s="65" t="s">
        <v>1169</v>
      </c>
      <c r="J265" s="65" t="s">
        <v>183</v>
      </c>
      <c r="K265" s="65" t="s">
        <v>1170</v>
      </c>
      <c r="L265" s="66">
        <v>20</v>
      </c>
      <c r="M265" s="66">
        <v>19</v>
      </c>
      <c r="N265" s="67"/>
      <c r="O265" s="68"/>
      <c r="P265" s="66">
        <v>979</v>
      </c>
      <c r="Q265" s="66" t="s">
        <v>1171</v>
      </c>
      <c r="R265" s="72" t="s">
        <v>9</v>
      </c>
      <c r="S265" s="72" t="s">
        <v>9</v>
      </c>
      <c r="T265" s="72"/>
    </row>
    <row r="266" spans="7:20" x14ac:dyDescent="0.25">
      <c r="G266" s="65" t="s">
        <v>1172</v>
      </c>
      <c r="H266" s="66">
        <v>403</v>
      </c>
      <c r="I266" s="65" t="s">
        <v>1173</v>
      </c>
      <c r="J266" s="65" t="s">
        <v>1174</v>
      </c>
      <c r="K266" s="65" t="s">
        <v>1175</v>
      </c>
      <c r="L266" s="66">
        <v>4</v>
      </c>
      <c r="M266" s="66">
        <v>4</v>
      </c>
      <c r="N266" s="67">
        <v>4</v>
      </c>
      <c r="O266" s="68">
        <v>91271</v>
      </c>
      <c r="P266" s="66">
        <v>957</v>
      </c>
      <c r="Q266" s="66" t="s">
        <v>1176</v>
      </c>
      <c r="R266" s="72" t="s">
        <v>9</v>
      </c>
      <c r="S266" s="72" t="s">
        <v>9</v>
      </c>
      <c r="T266" s="72" t="s">
        <v>1177</v>
      </c>
    </row>
    <row r="267" spans="7:20" x14ac:dyDescent="0.25">
      <c r="G267" s="65" t="s">
        <v>1178</v>
      </c>
      <c r="H267" s="66">
        <v>680</v>
      </c>
      <c r="I267" s="65" t="s">
        <v>252</v>
      </c>
      <c r="J267" s="65" t="s">
        <v>183</v>
      </c>
      <c r="K267" s="65" t="s">
        <v>1179</v>
      </c>
      <c r="L267" s="66">
        <v>93</v>
      </c>
      <c r="M267" s="66">
        <v>92</v>
      </c>
      <c r="N267" s="70">
        <v>20</v>
      </c>
      <c r="O267" s="71">
        <v>233942.08</v>
      </c>
      <c r="P267" s="66">
        <v>1323</v>
      </c>
      <c r="Q267" s="66" t="s">
        <v>1180</v>
      </c>
      <c r="R267" s="72" t="s">
        <v>9</v>
      </c>
      <c r="S267" s="72" t="s">
        <v>9</v>
      </c>
      <c r="T267" s="72" t="s">
        <v>1181</v>
      </c>
    </row>
    <row r="268" spans="7:20" x14ac:dyDescent="0.25">
      <c r="G268" s="65" t="s">
        <v>1182</v>
      </c>
      <c r="H268" s="66">
        <v>655</v>
      </c>
      <c r="I268" s="65" t="s">
        <v>1183</v>
      </c>
      <c r="J268" s="65" t="s">
        <v>183</v>
      </c>
      <c r="K268" s="65" t="s">
        <v>1184</v>
      </c>
      <c r="L268" s="66">
        <v>24</v>
      </c>
      <c r="M268" s="66">
        <v>24</v>
      </c>
      <c r="N268" s="67">
        <v>11</v>
      </c>
      <c r="O268" s="68">
        <v>93323.17</v>
      </c>
      <c r="P268" s="66">
        <v>1530</v>
      </c>
      <c r="Q268" s="66" t="s">
        <v>1185</v>
      </c>
      <c r="R268" s="72" t="s">
        <v>9</v>
      </c>
      <c r="S268" s="72" t="s">
        <v>9</v>
      </c>
      <c r="T268" s="72" t="s">
        <v>662</v>
      </c>
    </row>
    <row r="269" spans="7:20" x14ac:dyDescent="0.25">
      <c r="G269" s="65" t="s">
        <v>1186</v>
      </c>
      <c r="H269" s="66">
        <v>374</v>
      </c>
      <c r="I269" s="65" t="s">
        <v>1187</v>
      </c>
      <c r="J269" s="65" t="s">
        <v>183</v>
      </c>
      <c r="K269" s="65" t="s">
        <v>1188</v>
      </c>
      <c r="L269" s="66">
        <v>9</v>
      </c>
      <c r="M269" s="66">
        <v>9</v>
      </c>
      <c r="N269" s="70"/>
      <c r="O269" s="71"/>
      <c r="P269" s="66">
        <v>253</v>
      </c>
      <c r="Q269" s="66" t="s">
        <v>1189</v>
      </c>
      <c r="R269" s="72" t="s">
        <v>9</v>
      </c>
      <c r="S269" s="72" t="s">
        <v>9</v>
      </c>
      <c r="T269" s="72"/>
    </row>
    <row r="270" spans="7:20" x14ac:dyDescent="0.25">
      <c r="G270" s="65" t="s">
        <v>1190</v>
      </c>
      <c r="H270" s="66">
        <v>1776</v>
      </c>
      <c r="I270" s="65" t="s">
        <v>950</v>
      </c>
      <c r="J270" s="65" t="s">
        <v>183</v>
      </c>
      <c r="K270" s="65" t="s">
        <v>1191</v>
      </c>
      <c r="L270" s="66">
        <v>34</v>
      </c>
      <c r="M270" s="66">
        <v>33</v>
      </c>
      <c r="N270" s="67"/>
      <c r="O270" s="68"/>
      <c r="P270" s="66">
        <v>1164</v>
      </c>
      <c r="Q270" s="66" t="s">
        <v>1192</v>
      </c>
      <c r="R270" s="72" t="s">
        <v>9</v>
      </c>
      <c r="S270" s="72" t="s">
        <v>9</v>
      </c>
      <c r="T270" s="72"/>
    </row>
    <row r="271" spans="7:20" x14ac:dyDescent="0.25">
      <c r="G271" s="65" t="s">
        <v>1193</v>
      </c>
      <c r="H271" s="66">
        <v>222</v>
      </c>
      <c r="I271" s="65" t="s">
        <v>1194</v>
      </c>
      <c r="J271" s="65" t="s">
        <v>183</v>
      </c>
      <c r="K271" s="65" t="s">
        <v>1195</v>
      </c>
      <c r="L271" s="66">
        <v>120</v>
      </c>
      <c r="M271" s="66">
        <v>119</v>
      </c>
      <c r="N271" s="67"/>
      <c r="O271" s="68"/>
      <c r="P271" s="66">
        <v>2086</v>
      </c>
      <c r="Q271" s="66" t="s">
        <v>1196</v>
      </c>
      <c r="R271" s="72" t="s">
        <v>9</v>
      </c>
      <c r="S271" s="72" t="s">
        <v>9</v>
      </c>
      <c r="T271" s="72"/>
    </row>
    <row r="272" spans="7:20" x14ac:dyDescent="0.25">
      <c r="G272" s="65" t="s">
        <v>1197</v>
      </c>
      <c r="H272" s="66">
        <v>474</v>
      </c>
      <c r="I272" s="65" t="s">
        <v>483</v>
      </c>
      <c r="J272" s="65" t="s">
        <v>183</v>
      </c>
      <c r="K272" s="65" t="s">
        <v>1198</v>
      </c>
      <c r="L272" s="66">
        <v>60</v>
      </c>
      <c r="M272" s="66">
        <v>59</v>
      </c>
      <c r="N272" s="67"/>
      <c r="O272" s="67"/>
      <c r="P272" s="66">
        <v>1233</v>
      </c>
      <c r="Q272" s="66" t="s">
        <v>1199</v>
      </c>
      <c r="R272" s="72" t="s">
        <v>9</v>
      </c>
      <c r="S272" s="72" t="s">
        <v>9</v>
      </c>
      <c r="T272" s="72"/>
    </row>
    <row r="273" spans="7:20" x14ac:dyDescent="0.25">
      <c r="G273" s="65" t="s">
        <v>1200</v>
      </c>
      <c r="H273" s="66">
        <v>455</v>
      </c>
      <c r="I273" s="65" t="s">
        <v>324</v>
      </c>
      <c r="J273" s="65" t="s">
        <v>183</v>
      </c>
      <c r="K273" s="65" t="s">
        <v>1201</v>
      </c>
      <c r="L273" s="66">
        <v>341</v>
      </c>
      <c r="M273" s="66">
        <v>112</v>
      </c>
      <c r="N273" s="67"/>
      <c r="O273" s="68"/>
      <c r="P273" s="66">
        <v>1255</v>
      </c>
      <c r="Q273" s="66" t="s">
        <v>1202</v>
      </c>
      <c r="R273" s="72" t="s">
        <v>9</v>
      </c>
      <c r="S273" s="72" t="s">
        <v>9</v>
      </c>
      <c r="T273" s="72"/>
    </row>
    <row r="274" spans="7:20" x14ac:dyDescent="0.25">
      <c r="G274" s="65" t="s">
        <v>1203</v>
      </c>
      <c r="H274" s="66">
        <v>1590</v>
      </c>
      <c r="I274" s="65" t="s">
        <v>714</v>
      </c>
      <c r="J274" s="65"/>
      <c r="K274" s="65" t="s">
        <v>1204</v>
      </c>
      <c r="L274" s="66">
        <v>204</v>
      </c>
      <c r="M274" s="66">
        <v>201</v>
      </c>
      <c r="N274" s="67"/>
      <c r="O274" s="68"/>
      <c r="P274" s="66">
        <v>1191</v>
      </c>
      <c r="Q274" s="66" t="s">
        <v>1205</v>
      </c>
      <c r="R274" s="72" t="s">
        <v>9</v>
      </c>
      <c r="S274" s="72" t="s">
        <v>9</v>
      </c>
      <c r="T274" s="72"/>
    </row>
    <row r="275" spans="7:20" x14ac:dyDescent="0.25">
      <c r="G275" s="65" t="s">
        <v>1206</v>
      </c>
      <c r="H275" s="66">
        <v>347</v>
      </c>
      <c r="I275" s="65" t="s">
        <v>313</v>
      </c>
      <c r="J275" s="65" t="s">
        <v>183</v>
      </c>
      <c r="K275" s="65" t="s">
        <v>1207</v>
      </c>
      <c r="L275" s="66">
        <v>66</v>
      </c>
      <c r="M275" s="66">
        <v>65</v>
      </c>
      <c r="N275" s="70"/>
      <c r="O275" s="71"/>
      <c r="P275" s="66">
        <v>242</v>
      </c>
      <c r="Q275" s="66" t="s">
        <v>1208</v>
      </c>
      <c r="R275" s="72" t="s">
        <v>9</v>
      </c>
      <c r="S275" s="72" t="s">
        <v>9</v>
      </c>
      <c r="T275" s="72"/>
    </row>
    <row r="276" spans="7:20" x14ac:dyDescent="0.25">
      <c r="G276" s="65" t="s">
        <v>1209</v>
      </c>
      <c r="H276" s="66" t="s">
        <v>1210</v>
      </c>
      <c r="I276" s="65" t="s">
        <v>1211</v>
      </c>
      <c r="J276" s="65" t="s">
        <v>183</v>
      </c>
      <c r="K276" s="65" t="s">
        <v>1212</v>
      </c>
      <c r="L276" s="66">
        <v>85</v>
      </c>
      <c r="M276" s="66">
        <v>84</v>
      </c>
      <c r="N276" s="73"/>
      <c r="O276" s="74"/>
      <c r="P276" s="66">
        <v>1232</v>
      </c>
      <c r="Q276" s="66" t="s">
        <v>1213</v>
      </c>
      <c r="R276" s="72" t="s">
        <v>9</v>
      </c>
      <c r="S276" s="72" t="s">
        <v>9</v>
      </c>
      <c r="T276" s="72"/>
    </row>
    <row r="277" spans="7:20" x14ac:dyDescent="0.25">
      <c r="G277" s="65" t="s">
        <v>1214</v>
      </c>
      <c r="H277" s="66">
        <v>261</v>
      </c>
      <c r="I277" s="65" t="s">
        <v>1215</v>
      </c>
      <c r="J277" s="65" t="s">
        <v>183</v>
      </c>
      <c r="K277" s="65" t="s">
        <v>1216</v>
      </c>
      <c r="L277" s="66">
        <v>15</v>
      </c>
      <c r="M277" s="66">
        <v>14</v>
      </c>
      <c r="N277" s="67"/>
      <c r="O277" s="68"/>
      <c r="P277" s="66">
        <v>1862</v>
      </c>
      <c r="Q277" s="66" t="s">
        <v>1217</v>
      </c>
      <c r="R277" s="72" t="s">
        <v>9</v>
      </c>
      <c r="S277" s="72" t="s">
        <v>9</v>
      </c>
      <c r="T277" s="72"/>
    </row>
    <row r="278" spans="7:20" x14ac:dyDescent="0.25">
      <c r="G278" s="65" t="s">
        <v>1218</v>
      </c>
      <c r="H278" s="66">
        <v>484</v>
      </c>
      <c r="I278" s="65" t="s">
        <v>594</v>
      </c>
      <c r="J278" s="65" t="s">
        <v>183</v>
      </c>
      <c r="K278" s="65" t="s">
        <v>1219</v>
      </c>
      <c r="L278" s="66">
        <v>10</v>
      </c>
      <c r="M278" s="66">
        <v>10</v>
      </c>
      <c r="N278" s="70"/>
      <c r="O278" s="71"/>
      <c r="P278" s="66">
        <v>1143</v>
      </c>
      <c r="Q278" s="66" t="s">
        <v>1220</v>
      </c>
      <c r="R278" s="72" t="s">
        <v>9</v>
      </c>
      <c r="S278" s="72" t="s">
        <v>9</v>
      </c>
      <c r="T278" s="72"/>
    </row>
    <row r="279" spans="7:20" x14ac:dyDescent="0.25">
      <c r="G279" s="65" t="s">
        <v>1221</v>
      </c>
      <c r="H279" s="66">
        <v>477</v>
      </c>
      <c r="I279" s="65" t="s">
        <v>503</v>
      </c>
      <c r="J279" s="65" t="s">
        <v>183</v>
      </c>
      <c r="K279" s="65" t="s">
        <v>1222</v>
      </c>
      <c r="L279" s="66">
        <v>101</v>
      </c>
      <c r="M279" s="66">
        <v>100</v>
      </c>
      <c r="N279" s="67"/>
      <c r="O279" s="68"/>
      <c r="P279" s="66">
        <v>1190</v>
      </c>
      <c r="Q279" s="66" t="s">
        <v>1223</v>
      </c>
      <c r="R279" s="72" t="s">
        <v>9</v>
      </c>
      <c r="S279" s="72" t="s">
        <v>9</v>
      </c>
      <c r="T279" s="72"/>
    </row>
    <row r="280" spans="7:20" x14ac:dyDescent="0.25">
      <c r="G280" s="65" t="s">
        <v>1224</v>
      </c>
      <c r="H280" s="66">
        <v>350</v>
      </c>
      <c r="I280" s="65" t="s">
        <v>1225</v>
      </c>
      <c r="J280" s="65" t="s">
        <v>183</v>
      </c>
      <c r="K280" s="65" t="s">
        <v>1226</v>
      </c>
      <c r="L280" s="66">
        <v>60</v>
      </c>
      <c r="M280" s="66">
        <v>59</v>
      </c>
      <c r="N280" s="67"/>
      <c r="O280" s="67"/>
      <c r="P280" s="66">
        <v>2171</v>
      </c>
      <c r="Q280" s="66" t="s">
        <v>1227</v>
      </c>
      <c r="R280" s="72" t="s">
        <v>9</v>
      </c>
      <c r="S280" s="72" t="s">
        <v>9</v>
      </c>
      <c r="T280" s="72"/>
    </row>
    <row r="281" spans="7:20" x14ac:dyDescent="0.25">
      <c r="G281" s="65" t="s">
        <v>1228</v>
      </c>
      <c r="H281" s="66">
        <v>241</v>
      </c>
      <c r="I281" s="65" t="s">
        <v>218</v>
      </c>
      <c r="J281" s="65" t="s">
        <v>183</v>
      </c>
      <c r="K281" s="65" t="s">
        <v>1229</v>
      </c>
      <c r="L281" s="66">
        <v>41</v>
      </c>
      <c r="M281" s="66">
        <v>40</v>
      </c>
      <c r="N281" s="67"/>
      <c r="O281" s="67"/>
      <c r="P281" s="66">
        <v>1230</v>
      </c>
      <c r="Q281" s="66" t="s">
        <v>1230</v>
      </c>
      <c r="R281" s="72" t="s">
        <v>9</v>
      </c>
      <c r="S281" s="72" t="s">
        <v>9</v>
      </c>
      <c r="T281" s="72"/>
    </row>
    <row r="282" spans="7:20" x14ac:dyDescent="0.25">
      <c r="G282" s="65" t="s">
        <v>1231</v>
      </c>
      <c r="H282" s="66" t="s">
        <v>1232</v>
      </c>
      <c r="I282" s="65" t="s">
        <v>369</v>
      </c>
      <c r="J282" s="65" t="s">
        <v>183</v>
      </c>
      <c r="K282" s="65" t="s">
        <v>1233</v>
      </c>
      <c r="L282" s="66">
        <v>18</v>
      </c>
      <c r="M282" s="66">
        <v>18</v>
      </c>
      <c r="N282" s="67"/>
      <c r="O282" s="67"/>
      <c r="P282" s="66">
        <v>1137</v>
      </c>
      <c r="Q282" s="66" t="s">
        <v>1234</v>
      </c>
      <c r="R282" s="72" t="s">
        <v>9</v>
      </c>
      <c r="S282" s="72" t="s">
        <v>9</v>
      </c>
      <c r="T282" s="72"/>
    </row>
    <row r="283" spans="7:20" x14ac:dyDescent="0.25">
      <c r="G283" s="65" t="s">
        <v>1235</v>
      </c>
      <c r="H283" s="66">
        <v>871</v>
      </c>
      <c r="I283" s="65" t="s">
        <v>353</v>
      </c>
      <c r="J283" s="65" t="s">
        <v>183</v>
      </c>
      <c r="K283" s="65" t="s">
        <v>1236</v>
      </c>
      <c r="L283" s="66">
        <v>101</v>
      </c>
      <c r="M283" s="66">
        <v>100</v>
      </c>
      <c r="N283" s="67">
        <v>20</v>
      </c>
      <c r="O283" s="68">
        <v>352158.79</v>
      </c>
      <c r="P283" s="66">
        <v>1888</v>
      </c>
      <c r="Q283" s="66" t="s">
        <v>1237</v>
      </c>
      <c r="R283" s="72" t="s">
        <v>9</v>
      </c>
      <c r="S283" s="72" t="s">
        <v>9</v>
      </c>
      <c r="T283" s="72" t="s">
        <v>1238</v>
      </c>
    </row>
    <row r="284" spans="7:20" x14ac:dyDescent="0.25">
      <c r="G284" s="65" t="s">
        <v>1239</v>
      </c>
      <c r="H284" s="66">
        <v>1340</v>
      </c>
      <c r="I284" s="65" t="s">
        <v>1049</v>
      </c>
      <c r="J284" s="65" t="s">
        <v>206</v>
      </c>
      <c r="K284" s="65" t="s">
        <v>1240</v>
      </c>
      <c r="L284" s="66">
        <v>32</v>
      </c>
      <c r="M284" s="66">
        <v>31</v>
      </c>
      <c r="N284" s="66"/>
      <c r="O284" s="78"/>
      <c r="P284" s="66">
        <v>63</v>
      </c>
      <c r="Q284" s="66" t="s">
        <v>1241</v>
      </c>
      <c r="R284" s="72" t="s">
        <v>9</v>
      </c>
      <c r="S284" s="72" t="s">
        <v>9</v>
      </c>
      <c r="T284" s="72"/>
    </row>
    <row r="285" spans="7:20" x14ac:dyDescent="0.25">
      <c r="G285" s="65" t="s">
        <v>1242</v>
      </c>
      <c r="H285" s="66">
        <v>220</v>
      </c>
      <c r="I285" s="65" t="s">
        <v>1243</v>
      </c>
      <c r="J285" s="65" t="s">
        <v>183</v>
      </c>
      <c r="K285" s="65" t="s">
        <v>1244</v>
      </c>
      <c r="L285" s="66">
        <v>8</v>
      </c>
      <c r="M285" s="66">
        <v>8</v>
      </c>
      <c r="N285" s="67"/>
      <c r="O285" s="68"/>
      <c r="P285" s="66">
        <v>168</v>
      </c>
      <c r="Q285" s="66" t="s">
        <v>1245</v>
      </c>
      <c r="R285" s="72" t="s">
        <v>9</v>
      </c>
      <c r="S285" s="72" t="s">
        <v>9</v>
      </c>
      <c r="T285" s="72"/>
    </row>
    <row r="286" spans="7:20" x14ac:dyDescent="0.25">
      <c r="G286" s="65" t="s">
        <v>1246</v>
      </c>
      <c r="H286" s="66" t="s">
        <v>1247</v>
      </c>
      <c r="I286" s="65" t="s">
        <v>240</v>
      </c>
      <c r="J286" s="65" t="s">
        <v>183</v>
      </c>
      <c r="K286" s="65" t="s">
        <v>1248</v>
      </c>
      <c r="L286" s="66">
        <v>6</v>
      </c>
      <c r="M286" s="66">
        <v>6</v>
      </c>
      <c r="N286" s="67"/>
      <c r="O286" s="68"/>
      <c r="P286" s="66">
        <v>2115</v>
      </c>
      <c r="Q286" s="66" t="s">
        <v>1249</v>
      </c>
      <c r="R286" s="72" t="s">
        <v>9</v>
      </c>
      <c r="S286" s="72" t="s">
        <v>9</v>
      </c>
      <c r="T286" s="72"/>
    </row>
    <row r="287" spans="7:20" x14ac:dyDescent="0.25">
      <c r="G287" s="65" t="s">
        <v>1250</v>
      </c>
      <c r="H287" s="66" t="s">
        <v>1251</v>
      </c>
      <c r="I287" s="65" t="s">
        <v>598</v>
      </c>
      <c r="J287" s="65" t="s">
        <v>206</v>
      </c>
      <c r="K287" s="65" t="s">
        <v>1252</v>
      </c>
      <c r="L287" s="66">
        <v>234</v>
      </c>
      <c r="M287" s="66">
        <v>233</v>
      </c>
      <c r="N287" s="70"/>
      <c r="O287" s="71"/>
      <c r="P287" s="66">
        <v>2156</v>
      </c>
      <c r="Q287" s="66" t="s">
        <v>1253</v>
      </c>
      <c r="R287" s="72" t="s">
        <v>9</v>
      </c>
      <c r="S287" s="72" t="s">
        <v>9</v>
      </c>
      <c r="T287" s="72"/>
    </row>
    <row r="288" spans="7:20" x14ac:dyDescent="0.25">
      <c r="G288" s="65" t="s">
        <v>1254</v>
      </c>
      <c r="H288" s="66">
        <v>838</v>
      </c>
      <c r="I288" s="65" t="s">
        <v>598</v>
      </c>
      <c r="J288" s="65" t="s">
        <v>206</v>
      </c>
      <c r="K288" s="65" t="s">
        <v>1255</v>
      </c>
      <c r="L288" s="66">
        <v>200</v>
      </c>
      <c r="M288" s="66">
        <v>199</v>
      </c>
      <c r="N288" s="67"/>
      <c r="O288" s="68"/>
      <c r="P288" s="66">
        <v>2157</v>
      </c>
      <c r="Q288" s="66" t="s">
        <v>1256</v>
      </c>
      <c r="R288" s="72" t="s">
        <v>9</v>
      </c>
      <c r="S288" s="72" t="s">
        <v>9</v>
      </c>
      <c r="T288" s="72"/>
    </row>
    <row r="289" spans="7:20" x14ac:dyDescent="0.25">
      <c r="G289" s="65" t="s">
        <v>1257</v>
      </c>
      <c r="H289" s="66" t="s">
        <v>1258</v>
      </c>
      <c r="I289" s="65" t="s">
        <v>187</v>
      </c>
      <c r="J289" s="65" t="s">
        <v>183</v>
      </c>
      <c r="K289" s="65" t="s">
        <v>1259</v>
      </c>
      <c r="L289" s="66">
        <v>106</v>
      </c>
      <c r="M289" s="66">
        <v>106</v>
      </c>
      <c r="N289" s="66">
        <v>106</v>
      </c>
      <c r="O289" s="78">
        <v>240703.29</v>
      </c>
      <c r="P289" s="66">
        <v>1325</v>
      </c>
      <c r="Q289" s="66" t="s">
        <v>1260</v>
      </c>
      <c r="R289" s="72" t="s">
        <v>9</v>
      </c>
      <c r="S289" s="72" t="s">
        <v>9</v>
      </c>
      <c r="T289" s="72" t="s">
        <v>658</v>
      </c>
    </row>
    <row r="290" spans="7:20" x14ac:dyDescent="0.25">
      <c r="G290" s="65" t="s">
        <v>1261</v>
      </c>
      <c r="H290" s="66">
        <v>440</v>
      </c>
      <c r="I290" s="65" t="s">
        <v>615</v>
      </c>
      <c r="J290" s="65" t="s">
        <v>183</v>
      </c>
      <c r="K290" s="65" t="s">
        <v>1262</v>
      </c>
      <c r="L290" s="66">
        <v>59</v>
      </c>
      <c r="M290" s="66">
        <v>59</v>
      </c>
      <c r="N290" s="67"/>
      <c r="O290" s="68"/>
      <c r="P290" s="66">
        <v>290</v>
      </c>
      <c r="Q290" s="66" t="s">
        <v>1263</v>
      </c>
      <c r="R290" s="72" t="s">
        <v>9</v>
      </c>
      <c r="S290" s="72" t="s">
        <v>9</v>
      </c>
      <c r="T290" s="72"/>
    </row>
    <row r="291" spans="7:20" x14ac:dyDescent="0.25">
      <c r="G291" s="65" t="s">
        <v>1264</v>
      </c>
      <c r="H291" s="66">
        <v>250</v>
      </c>
      <c r="I291" s="65" t="s">
        <v>281</v>
      </c>
      <c r="J291" s="65" t="s">
        <v>183</v>
      </c>
      <c r="K291" s="65" t="s">
        <v>1265</v>
      </c>
      <c r="L291" s="66">
        <v>63</v>
      </c>
      <c r="M291" s="66">
        <v>62</v>
      </c>
      <c r="N291" s="67"/>
      <c r="O291" s="68"/>
      <c r="P291" s="66">
        <v>189</v>
      </c>
      <c r="Q291" s="66" t="s">
        <v>1266</v>
      </c>
      <c r="R291" s="72" t="s">
        <v>9</v>
      </c>
      <c r="S291" s="72" t="s">
        <v>9</v>
      </c>
      <c r="T291" s="72"/>
    </row>
    <row r="292" spans="7:20" x14ac:dyDescent="0.25">
      <c r="G292" s="65" t="s">
        <v>1267</v>
      </c>
      <c r="H292" s="66">
        <v>1652</v>
      </c>
      <c r="I292" s="65" t="s">
        <v>441</v>
      </c>
      <c r="J292" s="65" t="s">
        <v>183</v>
      </c>
      <c r="K292" s="65" t="s">
        <v>1268</v>
      </c>
      <c r="L292" s="66">
        <v>7</v>
      </c>
      <c r="M292" s="66">
        <v>7</v>
      </c>
      <c r="N292" s="67"/>
      <c r="O292" s="68"/>
      <c r="P292" s="66">
        <v>1049</v>
      </c>
      <c r="Q292" s="66" t="s">
        <v>1269</v>
      </c>
      <c r="R292" s="72" t="s">
        <v>9</v>
      </c>
      <c r="S292" s="72" t="s">
        <v>9</v>
      </c>
      <c r="T292" s="72"/>
    </row>
    <row r="293" spans="7:20" x14ac:dyDescent="0.25">
      <c r="G293" s="65" t="s">
        <v>1270</v>
      </c>
      <c r="H293" s="66">
        <v>301</v>
      </c>
      <c r="I293" s="65" t="s">
        <v>425</v>
      </c>
      <c r="J293" s="65" t="s">
        <v>183</v>
      </c>
      <c r="K293" s="65" t="s">
        <v>1271</v>
      </c>
      <c r="L293" s="66">
        <v>93</v>
      </c>
      <c r="M293" s="66">
        <v>92</v>
      </c>
      <c r="N293" s="67"/>
      <c r="O293" s="68"/>
      <c r="P293" s="66">
        <v>966</v>
      </c>
      <c r="Q293" s="66" t="s">
        <v>1272</v>
      </c>
      <c r="R293" s="72" t="s">
        <v>9</v>
      </c>
      <c r="S293" s="72" t="s">
        <v>9</v>
      </c>
      <c r="T293" s="72"/>
    </row>
    <row r="294" spans="7:20" x14ac:dyDescent="0.25">
      <c r="G294" s="65" t="s">
        <v>1273</v>
      </c>
      <c r="H294" s="66">
        <v>1272</v>
      </c>
      <c r="I294" s="65" t="s">
        <v>1274</v>
      </c>
      <c r="J294" s="65" t="s">
        <v>206</v>
      </c>
      <c r="K294" s="65" t="s">
        <v>1275</v>
      </c>
      <c r="L294" s="66">
        <v>12</v>
      </c>
      <c r="M294" s="66">
        <v>11</v>
      </c>
      <c r="N294" s="67"/>
      <c r="O294" s="67"/>
      <c r="P294" s="66">
        <v>1138</v>
      </c>
      <c r="Q294" s="66" t="s">
        <v>1276</v>
      </c>
      <c r="R294" s="72" t="s">
        <v>9</v>
      </c>
      <c r="S294" s="72" t="s">
        <v>9</v>
      </c>
      <c r="T294" s="72"/>
    </row>
    <row r="295" spans="7:20" x14ac:dyDescent="0.25">
      <c r="G295" s="65" t="s">
        <v>1277</v>
      </c>
      <c r="H295" s="66">
        <v>4601</v>
      </c>
      <c r="I295" s="65" t="s">
        <v>437</v>
      </c>
      <c r="J295" s="65" t="s">
        <v>183</v>
      </c>
      <c r="K295" s="65" t="s">
        <v>1278</v>
      </c>
      <c r="L295" s="66">
        <v>50</v>
      </c>
      <c r="M295" s="66">
        <v>50</v>
      </c>
      <c r="N295" s="67"/>
      <c r="O295" s="68"/>
      <c r="P295" s="66">
        <v>1196</v>
      </c>
      <c r="Q295" s="66" t="s">
        <v>1279</v>
      </c>
      <c r="R295" s="72" t="s">
        <v>9</v>
      </c>
      <c r="S295" s="72" t="s">
        <v>9</v>
      </c>
      <c r="T295" s="72"/>
    </row>
    <row r="296" spans="7:20" x14ac:dyDescent="0.25">
      <c r="G296" s="65" t="s">
        <v>1280</v>
      </c>
      <c r="H296" s="66" t="s">
        <v>1281</v>
      </c>
      <c r="I296" s="65" t="s">
        <v>353</v>
      </c>
      <c r="J296" s="65" t="s">
        <v>183</v>
      </c>
      <c r="K296" s="65" t="s">
        <v>1282</v>
      </c>
      <c r="L296" s="66">
        <v>110</v>
      </c>
      <c r="M296" s="66">
        <v>40</v>
      </c>
      <c r="N296" s="67">
        <v>40</v>
      </c>
      <c r="O296" s="68">
        <v>355022.77</v>
      </c>
      <c r="P296" s="66">
        <v>2335</v>
      </c>
      <c r="Q296" s="66" t="s">
        <v>1283</v>
      </c>
      <c r="R296" s="72" t="s">
        <v>9</v>
      </c>
      <c r="S296" s="72" t="s">
        <v>9</v>
      </c>
      <c r="T296" s="72" t="s">
        <v>1284</v>
      </c>
    </row>
    <row r="297" spans="7:20" x14ac:dyDescent="0.25">
      <c r="G297" s="65" t="s">
        <v>1285</v>
      </c>
      <c r="H297" s="66">
        <v>25</v>
      </c>
      <c r="I297" s="65" t="s">
        <v>1286</v>
      </c>
      <c r="J297" s="65" t="s">
        <v>183</v>
      </c>
      <c r="K297" s="65" t="s">
        <v>1287</v>
      </c>
      <c r="L297" s="66">
        <v>120</v>
      </c>
      <c r="M297" s="66">
        <v>120</v>
      </c>
      <c r="N297" s="67">
        <v>120</v>
      </c>
      <c r="O297" s="68">
        <v>433707.64</v>
      </c>
      <c r="P297" s="66">
        <v>1845</v>
      </c>
      <c r="Q297" s="66" t="s">
        <v>1288</v>
      </c>
      <c r="R297" s="72" t="s">
        <v>9</v>
      </c>
      <c r="S297" s="72" t="s">
        <v>9</v>
      </c>
      <c r="T297" s="72" t="s">
        <v>658</v>
      </c>
    </row>
    <row r="298" spans="7:20" x14ac:dyDescent="0.25">
      <c r="G298" s="65" t="s">
        <v>1289</v>
      </c>
      <c r="H298" s="66">
        <v>150</v>
      </c>
      <c r="I298" s="65" t="s">
        <v>1161</v>
      </c>
      <c r="J298" s="65" t="s">
        <v>183</v>
      </c>
      <c r="K298" s="65" t="s">
        <v>1290</v>
      </c>
      <c r="L298" s="66">
        <v>100</v>
      </c>
      <c r="M298" s="66">
        <v>100</v>
      </c>
      <c r="N298" s="67"/>
      <c r="O298" s="67"/>
      <c r="P298" s="66">
        <v>1093</v>
      </c>
      <c r="Q298" s="66" t="s">
        <v>1291</v>
      </c>
      <c r="R298" s="72" t="s">
        <v>9</v>
      </c>
      <c r="S298" s="72" t="s">
        <v>9</v>
      </c>
      <c r="T298" s="72"/>
    </row>
    <row r="299" spans="7:20" x14ac:dyDescent="0.25">
      <c r="G299" s="65" t="s">
        <v>1292</v>
      </c>
      <c r="H299" s="66">
        <v>220</v>
      </c>
      <c r="I299" s="65" t="s">
        <v>313</v>
      </c>
      <c r="J299" s="65" t="s">
        <v>183</v>
      </c>
      <c r="K299" s="65" t="s">
        <v>1293</v>
      </c>
      <c r="L299" s="66">
        <v>10</v>
      </c>
      <c r="M299" s="66">
        <v>9</v>
      </c>
      <c r="N299" s="67"/>
      <c r="O299" s="68"/>
      <c r="P299" s="66">
        <v>167</v>
      </c>
      <c r="Q299" s="66" t="s">
        <v>1294</v>
      </c>
      <c r="R299" s="72" t="s">
        <v>9</v>
      </c>
      <c r="S299" s="72" t="s">
        <v>9</v>
      </c>
      <c r="T299" s="72"/>
    </row>
    <row r="300" spans="7:20" x14ac:dyDescent="0.25">
      <c r="G300" s="65" t="s">
        <v>1295</v>
      </c>
      <c r="H300" s="66">
        <v>365</v>
      </c>
      <c r="I300" s="65" t="s">
        <v>459</v>
      </c>
      <c r="J300" s="65" t="s">
        <v>183</v>
      </c>
      <c r="K300" s="65" t="s">
        <v>1296</v>
      </c>
      <c r="L300" s="66">
        <v>120</v>
      </c>
      <c r="M300" s="66">
        <v>120</v>
      </c>
      <c r="N300" s="70">
        <v>120</v>
      </c>
      <c r="O300" s="71">
        <v>803391.08</v>
      </c>
      <c r="P300" s="66">
        <v>1632</v>
      </c>
      <c r="Q300" s="66" t="s">
        <v>1297</v>
      </c>
      <c r="R300" s="72" t="s">
        <v>9</v>
      </c>
      <c r="S300" s="72" t="s">
        <v>9</v>
      </c>
      <c r="T300" s="72" t="s">
        <v>1298</v>
      </c>
    </row>
    <row r="301" spans="7:20" x14ac:dyDescent="0.25">
      <c r="G301" s="65" t="s">
        <v>1299</v>
      </c>
      <c r="H301" s="66">
        <v>1150</v>
      </c>
      <c r="I301" s="65" t="s">
        <v>872</v>
      </c>
      <c r="J301" s="65" t="s">
        <v>183</v>
      </c>
      <c r="K301" s="65" t="s">
        <v>1300</v>
      </c>
      <c r="L301" s="66">
        <v>201</v>
      </c>
      <c r="M301" s="66">
        <v>199</v>
      </c>
      <c r="N301" s="67"/>
      <c r="O301" s="67"/>
      <c r="P301" s="66">
        <v>2039</v>
      </c>
      <c r="Q301" s="66" t="s">
        <v>1301</v>
      </c>
      <c r="R301" s="72" t="s">
        <v>9</v>
      </c>
      <c r="S301" s="72" t="s">
        <v>9</v>
      </c>
      <c r="T301" s="72"/>
    </row>
    <row r="302" spans="7:20" x14ac:dyDescent="0.25">
      <c r="G302" s="65" t="s">
        <v>1302</v>
      </c>
      <c r="H302" s="66">
        <v>1251</v>
      </c>
      <c r="I302" s="65" t="s">
        <v>353</v>
      </c>
      <c r="J302" s="65" t="s">
        <v>183</v>
      </c>
      <c r="K302" s="65" t="s">
        <v>1303</v>
      </c>
      <c r="L302" s="66">
        <v>203</v>
      </c>
      <c r="M302" s="66">
        <v>202</v>
      </c>
      <c r="N302" s="67"/>
      <c r="O302" s="67"/>
      <c r="P302" s="66">
        <v>2169</v>
      </c>
      <c r="Q302" s="66" t="s">
        <v>1304</v>
      </c>
      <c r="R302" s="72" t="s">
        <v>9</v>
      </c>
      <c r="S302" s="72" t="s">
        <v>9</v>
      </c>
      <c r="T302" s="72"/>
    </row>
    <row r="303" spans="7:20" x14ac:dyDescent="0.25">
      <c r="G303" s="65" t="s">
        <v>1305</v>
      </c>
      <c r="H303" s="66">
        <v>0</v>
      </c>
      <c r="I303" s="65" t="s">
        <v>607</v>
      </c>
      <c r="J303" s="65"/>
      <c r="K303" s="65" t="s">
        <v>608</v>
      </c>
      <c r="L303" s="66">
        <v>0</v>
      </c>
      <c r="M303" s="66">
        <v>0</v>
      </c>
      <c r="N303" s="67"/>
      <c r="O303" s="68"/>
      <c r="P303" s="66">
        <v>179</v>
      </c>
      <c r="Q303" s="66" t="s">
        <v>1306</v>
      </c>
      <c r="R303" s="72" t="s">
        <v>9</v>
      </c>
      <c r="S303" s="72" t="s">
        <v>9</v>
      </c>
      <c r="T303" s="72"/>
    </row>
    <row r="304" spans="7:20" x14ac:dyDescent="0.25">
      <c r="G304" s="65" t="s">
        <v>1307</v>
      </c>
      <c r="H304" s="66">
        <v>1000</v>
      </c>
      <c r="I304" s="65" t="s">
        <v>305</v>
      </c>
      <c r="J304" s="65" t="s">
        <v>183</v>
      </c>
      <c r="K304" s="65" t="s">
        <v>1308</v>
      </c>
      <c r="L304" s="66">
        <v>58</v>
      </c>
      <c r="M304" s="66">
        <v>58</v>
      </c>
      <c r="N304" s="67"/>
      <c r="O304" s="67"/>
      <c r="P304" s="66">
        <v>6</v>
      </c>
      <c r="Q304" s="66" t="s">
        <v>1309</v>
      </c>
      <c r="R304" s="72" t="s">
        <v>9</v>
      </c>
      <c r="S304" s="72" t="s">
        <v>9</v>
      </c>
      <c r="T304" s="72"/>
    </row>
    <row r="305" spans="7:20" x14ac:dyDescent="0.25">
      <c r="G305" s="65" t="s">
        <v>1310</v>
      </c>
      <c r="H305" s="66">
        <v>519</v>
      </c>
      <c r="I305" s="65" t="s">
        <v>425</v>
      </c>
      <c r="J305" s="65" t="s">
        <v>183</v>
      </c>
      <c r="K305" s="65" t="s">
        <v>1311</v>
      </c>
      <c r="L305" s="66">
        <v>89</v>
      </c>
      <c r="M305" s="66">
        <v>86</v>
      </c>
      <c r="N305" s="67"/>
      <c r="O305" s="67"/>
      <c r="P305" s="66">
        <v>306</v>
      </c>
      <c r="Q305" s="66" t="s">
        <v>1312</v>
      </c>
      <c r="R305" s="72" t="s">
        <v>9</v>
      </c>
      <c r="S305" s="72" t="s">
        <v>9</v>
      </c>
      <c r="T305" s="72"/>
    </row>
    <row r="306" spans="7:20" x14ac:dyDescent="0.25">
      <c r="G306" s="65" t="s">
        <v>1313</v>
      </c>
      <c r="H306" s="66">
        <v>4101</v>
      </c>
      <c r="I306" s="65" t="s">
        <v>1314</v>
      </c>
      <c r="J306" s="65" t="s">
        <v>183</v>
      </c>
      <c r="K306" s="65" t="s">
        <v>1315</v>
      </c>
      <c r="L306" s="66">
        <v>69</v>
      </c>
      <c r="M306" s="66">
        <v>66</v>
      </c>
      <c r="N306" s="67"/>
      <c r="O306" s="68"/>
      <c r="P306" s="66">
        <v>2366</v>
      </c>
      <c r="Q306" s="66" t="s">
        <v>1316</v>
      </c>
      <c r="R306" s="72" t="s">
        <v>9</v>
      </c>
      <c r="S306" s="72" t="s">
        <v>9</v>
      </c>
      <c r="T306" s="72"/>
    </row>
    <row r="307" spans="7:20" x14ac:dyDescent="0.25">
      <c r="G307" s="65" t="s">
        <v>1317</v>
      </c>
      <c r="H307" s="66">
        <v>421</v>
      </c>
      <c r="I307" s="65" t="s">
        <v>611</v>
      </c>
      <c r="J307" s="65" t="s">
        <v>183</v>
      </c>
      <c r="K307" s="65" t="s">
        <v>1318</v>
      </c>
      <c r="L307" s="66">
        <v>47</v>
      </c>
      <c r="M307" s="66">
        <v>46</v>
      </c>
      <c r="N307" s="70"/>
      <c r="O307" s="71"/>
      <c r="P307" s="66">
        <v>269</v>
      </c>
      <c r="Q307" s="66" t="s">
        <v>1319</v>
      </c>
      <c r="R307" s="72" t="s">
        <v>9</v>
      </c>
      <c r="S307" s="72" t="s">
        <v>9</v>
      </c>
      <c r="T307" s="72"/>
    </row>
    <row r="308" spans="7:20" x14ac:dyDescent="0.25">
      <c r="G308" s="65" t="s">
        <v>1320</v>
      </c>
      <c r="H308" s="66">
        <v>691</v>
      </c>
      <c r="I308" s="65" t="s">
        <v>1156</v>
      </c>
      <c r="J308" s="65" t="s">
        <v>183</v>
      </c>
      <c r="K308" s="65" t="s">
        <v>1321</v>
      </c>
      <c r="L308" s="66">
        <v>152</v>
      </c>
      <c r="M308" s="66">
        <v>151</v>
      </c>
      <c r="N308" s="70"/>
      <c r="O308" s="71"/>
      <c r="P308" s="66">
        <v>2288</v>
      </c>
      <c r="Q308" s="66" t="s">
        <v>1322</v>
      </c>
      <c r="R308" s="72" t="s">
        <v>9</v>
      </c>
      <c r="S308" s="72" t="s">
        <v>9</v>
      </c>
      <c r="T308" s="72"/>
    </row>
    <row r="309" spans="7:20" x14ac:dyDescent="0.25">
      <c r="G309" s="65" t="s">
        <v>1323</v>
      </c>
      <c r="H309" s="66">
        <v>1166</v>
      </c>
      <c r="I309" s="65" t="s">
        <v>187</v>
      </c>
      <c r="J309" s="65" t="s">
        <v>183</v>
      </c>
      <c r="K309" s="65" t="s">
        <v>1324</v>
      </c>
      <c r="L309" s="66">
        <v>74</v>
      </c>
      <c r="M309" s="66">
        <v>74</v>
      </c>
      <c r="N309" s="67"/>
      <c r="O309" s="67"/>
      <c r="P309" s="66">
        <v>1208</v>
      </c>
      <c r="Q309" s="66" t="s">
        <v>1325</v>
      </c>
      <c r="R309" s="72" t="s">
        <v>9</v>
      </c>
      <c r="S309" s="72" t="s">
        <v>9</v>
      </c>
      <c r="T309" s="72"/>
    </row>
    <row r="310" spans="7:20" x14ac:dyDescent="0.25">
      <c r="G310" s="65" t="s">
        <v>1326</v>
      </c>
      <c r="H310" s="66">
        <v>1188</v>
      </c>
      <c r="I310" s="65" t="s">
        <v>187</v>
      </c>
      <c r="J310" s="65" t="s">
        <v>183</v>
      </c>
      <c r="K310" s="65" t="s">
        <v>1327</v>
      </c>
      <c r="L310" s="66">
        <v>88</v>
      </c>
      <c r="M310" s="66">
        <v>88</v>
      </c>
      <c r="N310" s="67"/>
      <c r="O310" s="68"/>
      <c r="P310" s="66">
        <v>1167</v>
      </c>
      <c r="Q310" s="66" t="s">
        <v>1328</v>
      </c>
      <c r="R310" s="72" t="s">
        <v>9</v>
      </c>
      <c r="S310" s="72" t="s">
        <v>9</v>
      </c>
      <c r="T310" s="72"/>
    </row>
    <row r="311" spans="7:20" x14ac:dyDescent="0.25">
      <c r="G311" s="65" t="s">
        <v>1329</v>
      </c>
      <c r="H311" s="66" t="s">
        <v>1330</v>
      </c>
      <c r="I311" s="65" t="s">
        <v>1331</v>
      </c>
      <c r="J311" s="65" t="s">
        <v>183</v>
      </c>
      <c r="K311" s="65" t="s">
        <v>1332</v>
      </c>
      <c r="L311" s="66">
        <v>108</v>
      </c>
      <c r="M311" s="66">
        <v>106</v>
      </c>
      <c r="N311" s="67"/>
      <c r="O311" s="68"/>
      <c r="P311" s="66">
        <v>2339</v>
      </c>
      <c r="Q311" s="66" t="s">
        <v>1333</v>
      </c>
      <c r="R311" s="72" t="s">
        <v>9</v>
      </c>
      <c r="S311" s="72" t="s">
        <v>9</v>
      </c>
      <c r="T311" s="72"/>
    </row>
    <row r="312" spans="7:20" x14ac:dyDescent="0.25">
      <c r="G312" s="65" t="s">
        <v>1334</v>
      </c>
      <c r="H312" s="66">
        <v>585</v>
      </c>
      <c r="I312" s="65" t="s">
        <v>850</v>
      </c>
      <c r="J312" s="65" t="s">
        <v>183</v>
      </c>
      <c r="K312" s="65" t="s">
        <v>1335</v>
      </c>
      <c r="L312" s="66">
        <v>41</v>
      </c>
      <c r="M312" s="66">
        <v>39</v>
      </c>
      <c r="N312" s="67"/>
      <c r="O312" s="68"/>
      <c r="P312" s="66">
        <v>325</v>
      </c>
      <c r="Q312" s="66" t="s">
        <v>1336</v>
      </c>
      <c r="R312" s="72" t="s">
        <v>9</v>
      </c>
      <c r="S312" s="72" t="s">
        <v>9</v>
      </c>
      <c r="T312" s="72"/>
    </row>
    <row r="313" spans="7:20" x14ac:dyDescent="0.25">
      <c r="G313" s="65" t="s">
        <v>1337</v>
      </c>
      <c r="H313" s="66">
        <v>899</v>
      </c>
      <c r="I313" s="65" t="s">
        <v>546</v>
      </c>
      <c r="J313" s="65" t="s">
        <v>183</v>
      </c>
      <c r="K313" s="65" t="s">
        <v>1338</v>
      </c>
      <c r="L313" s="66">
        <v>10</v>
      </c>
      <c r="M313" s="66">
        <v>0</v>
      </c>
      <c r="N313" s="70"/>
      <c r="O313" s="71"/>
      <c r="P313" s="66">
        <v>1204</v>
      </c>
      <c r="Q313" s="66" t="s">
        <v>1339</v>
      </c>
      <c r="R313" s="72" t="s">
        <v>9</v>
      </c>
      <c r="S313" s="72" t="s">
        <v>9</v>
      </c>
      <c r="T313" s="72"/>
    </row>
    <row r="314" spans="7:20" x14ac:dyDescent="0.25">
      <c r="G314" s="65" t="s">
        <v>1340</v>
      </c>
      <c r="H314" s="66">
        <v>275</v>
      </c>
      <c r="I314" s="65" t="s">
        <v>1341</v>
      </c>
      <c r="J314" s="65" t="s">
        <v>183</v>
      </c>
      <c r="K314" s="65" t="s">
        <v>1342</v>
      </c>
      <c r="L314" s="66">
        <v>10</v>
      </c>
      <c r="M314" s="66">
        <v>0</v>
      </c>
      <c r="N314" s="70"/>
      <c r="O314" s="71"/>
      <c r="P314" s="66">
        <v>200</v>
      </c>
      <c r="Q314" s="66" t="s">
        <v>1343</v>
      </c>
      <c r="R314" s="72" t="s">
        <v>9</v>
      </c>
      <c r="S314" s="72" t="s">
        <v>9</v>
      </c>
      <c r="T314" s="72"/>
    </row>
    <row r="315" spans="7:20" x14ac:dyDescent="0.25">
      <c r="G315" s="65" t="s">
        <v>1344</v>
      </c>
      <c r="H315" s="66">
        <v>420</v>
      </c>
      <c r="I315" s="65" t="s">
        <v>1345</v>
      </c>
      <c r="J315" s="65" t="s">
        <v>206</v>
      </c>
      <c r="K315" s="65" t="s">
        <v>1346</v>
      </c>
      <c r="L315" s="66">
        <v>20</v>
      </c>
      <c r="M315" s="66">
        <v>19</v>
      </c>
      <c r="N315" s="67"/>
      <c r="O315" s="68"/>
      <c r="P315" s="66">
        <v>1585</v>
      </c>
      <c r="Q315" s="66" t="s">
        <v>1347</v>
      </c>
      <c r="R315" s="72" t="s">
        <v>9</v>
      </c>
      <c r="S315" s="72" t="s">
        <v>9</v>
      </c>
      <c r="T315" s="72"/>
    </row>
    <row r="316" spans="7:20" x14ac:dyDescent="0.25">
      <c r="G316" s="65" t="s">
        <v>1348</v>
      </c>
      <c r="H316" s="66">
        <v>1477</v>
      </c>
      <c r="I316" s="65" t="s">
        <v>710</v>
      </c>
      <c r="J316" s="65" t="s">
        <v>1349</v>
      </c>
      <c r="K316" s="65" t="s">
        <v>1350</v>
      </c>
      <c r="L316" s="66">
        <v>55</v>
      </c>
      <c r="M316" s="66">
        <v>54</v>
      </c>
      <c r="N316" s="67"/>
      <c r="O316" s="67"/>
      <c r="P316" s="66">
        <v>1599</v>
      </c>
      <c r="Q316" s="66" t="s">
        <v>1351</v>
      </c>
      <c r="R316" s="72" t="s">
        <v>9</v>
      </c>
      <c r="S316" s="72" t="s">
        <v>9</v>
      </c>
      <c r="T316" s="72"/>
    </row>
    <row r="317" spans="7:20" x14ac:dyDescent="0.25">
      <c r="G317" s="65" t="s">
        <v>1352</v>
      </c>
      <c r="H317" s="66">
        <v>534</v>
      </c>
      <c r="I317" s="65" t="s">
        <v>714</v>
      </c>
      <c r="J317" s="65"/>
      <c r="K317" s="65" t="s">
        <v>1353</v>
      </c>
      <c r="L317" s="66">
        <v>66</v>
      </c>
      <c r="M317" s="66">
        <v>65</v>
      </c>
      <c r="N317" s="67"/>
      <c r="O317" s="67"/>
      <c r="P317" s="66">
        <v>314</v>
      </c>
      <c r="Q317" s="66" t="s">
        <v>1354</v>
      </c>
      <c r="R317" s="72" t="s">
        <v>9</v>
      </c>
      <c r="S317" s="72" t="s">
        <v>9</v>
      </c>
      <c r="T317" s="72"/>
    </row>
    <row r="318" spans="7:20" x14ac:dyDescent="0.25">
      <c r="G318" s="65" t="s">
        <v>1355</v>
      </c>
      <c r="H318" s="66" t="s">
        <v>1356</v>
      </c>
      <c r="I318" s="65" t="s">
        <v>1357</v>
      </c>
      <c r="J318" s="65" t="s">
        <v>206</v>
      </c>
      <c r="K318" s="65" t="s">
        <v>1358</v>
      </c>
      <c r="L318" s="66">
        <v>22</v>
      </c>
      <c r="M318" s="66">
        <v>15</v>
      </c>
      <c r="N318" s="67"/>
      <c r="O318" s="68"/>
      <c r="P318" s="66">
        <v>197</v>
      </c>
      <c r="Q318" s="66" t="s">
        <v>1359</v>
      </c>
      <c r="R318" s="72" t="s">
        <v>9</v>
      </c>
      <c r="S318" s="72" t="s">
        <v>9</v>
      </c>
      <c r="T318" s="72"/>
    </row>
    <row r="319" spans="7:20" x14ac:dyDescent="0.25">
      <c r="G319" s="65" t="s">
        <v>1360</v>
      </c>
      <c r="H319" s="66">
        <v>833</v>
      </c>
      <c r="I319" s="65" t="s">
        <v>725</v>
      </c>
      <c r="J319" s="65" t="s">
        <v>183</v>
      </c>
      <c r="K319" s="65" t="s">
        <v>1361</v>
      </c>
      <c r="L319" s="66">
        <v>146</v>
      </c>
      <c r="M319" s="66">
        <v>145</v>
      </c>
      <c r="N319" s="67">
        <v>145</v>
      </c>
      <c r="O319" s="68">
        <v>1300924.74</v>
      </c>
      <c r="P319" s="66">
        <v>2417</v>
      </c>
      <c r="Q319" s="66" t="s">
        <v>1362</v>
      </c>
      <c r="R319" s="72" t="s">
        <v>9</v>
      </c>
      <c r="S319" s="72" t="s">
        <v>9</v>
      </c>
      <c r="T319" s="72" t="s">
        <v>770</v>
      </c>
    </row>
    <row r="320" spans="7:20" x14ac:dyDescent="0.25">
      <c r="G320" s="65" t="s">
        <v>1363</v>
      </c>
      <c r="H320" s="66">
        <v>201</v>
      </c>
      <c r="I320" s="65" t="s">
        <v>353</v>
      </c>
      <c r="J320" s="65" t="s">
        <v>183</v>
      </c>
      <c r="K320" s="65" t="s">
        <v>1364</v>
      </c>
      <c r="L320" s="66">
        <v>175</v>
      </c>
      <c r="M320" s="66">
        <v>174</v>
      </c>
      <c r="N320" s="67"/>
      <c r="O320" s="67"/>
      <c r="P320" s="66">
        <v>152</v>
      </c>
      <c r="Q320" s="66" t="s">
        <v>1365</v>
      </c>
      <c r="R320" s="72" t="s">
        <v>9</v>
      </c>
      <c r="S320" s="72" t="s">
        <v>9</v>
      </c>
      <c r="T320" s="72"/>
    </row>
    <row r="321" spans="7:20" x14ac:dyDescent="0.25">
      <c r="G321" s="65" t="s">
        <v>1366</v>
      </c>
      <c r="H321" s="66">
        <v>712</v>
      </c>
      <c r="I321" s="65" t="s">
        <v>1367</v>
      </c>
      <c r="J321" s="65" t="s">
        <v>183</v>
      </c>
      <c r="K321" s="65" t="s">
        <v>1368</v>
      </c>
      <c r="L321" s="66">
        <v>6</v>
      </c>
      <c r="M321" s="66">
        <v>6</v>
      </c>
      <c r="N321" s="70"/>
      <c r="O321" s="71"/>
      <c r="P321" s="66">
        <v>362</v>
      </c>
      <c r="Q321" s="66" t="s">
        <v>1369</v>
      </c>
      <c r="R321" s="72" t="s">
        <v>9</v>
      </c>
      <c r="S321" s="72" t="s">
        <v>9</v>
      </c>
      <c r="T321" s="72"/>
    </row>
    <row r="322" spans="7:20" x14ac:dyDescent="0.25">
      <c r="G322" s="65" t="s">
        <v>1370</v>
      </c>
      <c r="H322" s="66">
        <v>416</v>
      </c>
      <c r="I322" s="65" t="s">
        <v>324</v>
      </c>
      <c r="J322" s="65" t="s">
        <v>183</v>
      </c>
      <c r="K322" s="65" t="s">
        <v>1371</v>
      </c>
      <c r="L322" s="66">
        <v>8</v>
      </c>
      <c r="M322" s="66">
        <v>8</v>
      </c>
      <c r="N322" s="67"/>
      <c r="O322" s="68"/>
      <c r="P322" s="66">
        <v>880</v>
      </c>
      <c r="Q322" s="66" t="s">
        <v>1372</v>
      </c>
      <c r="R322" s="72" t="s">
        <v>9</v>
      </c>
      <c r="S322" s="72" t="s">
        <v>9</v>
      </c>
      <c r="T322" s="72"/>
    </row>
    <row r="323" spans="7:20" x14ac:dyDescent="0.25">
      <c r="G323" s="65" t="s">
        <v>1373</v>
      </c>
      <c r="H323" s="66">
        <v>3595</v>
      </c>
      <c r="I323" s="65" t="s">
        <v>850</v>
      </c>
      <c r="J323" s="65" t="s">
        <v>1174</v>
      </c>
      <c r="K323" s="65" t="s">
        <v>1374</v>
      </c>
      <c r="L323" s="66">
        <v>150</v>
      </c>
      <c r="M323" s="66">
        <v>148</v>
      </c>
      <c r="N323" s="67">
        <v>25</v>
      </c>
      <c r="O323" s="68">
        <v>220609.26</v>
      </c>
      <c r="P323" s="66">
        <v>1317</v>
      </c>
      <c r="Q323" s="66" t="s">
        <v>1375</v>
      </c>
      <c r="R323" s="72" t="s">
        <v>9</v>
      </c>
      <c r="S323" s="72" t="s">
        <v>9</v>
      </c>
      <c r="T323" s="72" t="s">
        <v>1376</v>
      </c>
    </row>
    <row r="324" spans="7:20" x14ac:dyDescent="0.25">
      <c r="G324" s="65" t="s">
        <v>1377</v>
      </c>
      <c r="H324" s="66" t="s">
        <v>1378</v>
      </c>
      <c r="I324" s="65" t="s">
        <v>679</v>
      </c>
      <c r="J324" s="65" t="s">
        <v>183</v>
      </c>
      <c r="K324" s="65" t="s">
        <v>1379</v>
      </c>
      <c r="L324" s="66">
        <v>75</v>
      </c>
      <c r="M324" s="66">
        <v>74</v>
      </c>
      <c r="N324" s="67"/>
      <c r="O324" s="67"/>
      <c r="P324" s="66">
        <v>1245</v>
      </c>
      <c r="Q324" s="66" t="s">
        <v>1380</v>
      </c>
      <c r="R324" s="72" t="s">
        <v>9</v>
      </c>
      <c r="S324" s="72" t="s">
        <v>9</v>
      </c>
      <c r="T324" s="72"/>
    </row>
    <row r="325" spans="7:20" x14ac:dyDescent="0.25">
      <c r="G325" s="65" t="s">
        <v>1381</v>
      </c>
      <c r="H325" s="66">
        <v>340</v>
      </c>
      <c r="I325" s="65" t="s">
        <v>441</v>
      </c>
      <c r="J325" s="65" t="s">
        <v>183</v>
      </c>
      <c r="K325" s="65" t="s">
        <v>1382</v>
      </c>
      <c r="L325" s="66">
        <v>82</v>
      </c>
      <c r="M325" s="66">
        <v>66</v>
      </c>
      <c r="N325" s="67"/>
      <c r="O325" s="67"/>
      <c r="P325" s="66">
        <v>237</v>
      </c>
      <c r="Q325" s="66" t="s">
        <v>1383</v>
      </c>
      <c r="R325" s="72" t="s">
        <v>9</v>
      </c>
      <c r="S325" s="72" t="s">
        <v>9</v>
      </c>
      <c r="T325" s="72"/>
    </row>
    <row r="326" spans="7:20" x14ac:dyDescent="0.25">
      <c r="G326" s="65" t="s">
        <v>1384</v>
      </c>
      <c r="H326" s="66">
        <v>55</v>
      </c>
      <c r="I326" s="65" t="s">
        <v>589</v>
      </c>
      <c r="J326" s="65" t="s">
        <v>183</v>
      </c>
      <c r="K326" s="65" t="s">
        <v>1385</v>
      </c>
      <c r="L326" s="66">
        <v>40</v>
      </c>
      <c r="M326" s="66">
        <v>39</v>
      </c>
      <c r="N326" s="67"/>
      <c r="O326" s="68"/>
      <c r="P326" s="66">
        <v>1643</v>
      </c>
      <c r="Q326" s="66" t="s">
        <v>1386</v>
      </c>
      <c r="R326" s="72" t="s">
        <v>9</v>
      </c>
      <c r="S326" s="72" t="s">
        <v>9</v>
      </c>
      <c r="T326" s="72"/>
    </row>
    <row r="327" spans="7:20" x14ac:dyDescent="0.25">
      <c r="G327" s="65" t="s">
        <v>1387</v>
      </c>
      <c r="H327" s="66">
        <v>125</v>
      </c>
      <c r="I327" s="65" t="s">
        <v>679</v>
      </c>
      <c r="J327" s="65" t="s">
        <v>183</v>
      </c>
      <c r="K327" s="65" t="s">
        <v>1388</v>
      </c>
      <c r="L327" s="66">
        <v>76</v>
      </c>
      <c r="M327" s="66">
        <v>75</v>
      </c>
      <c r="N327" s="66"/>
      <c r="O327" s="78"/>
      <c r="P327" s="66">
        <v>1021</v>
      </c>
      <c r="Q327" s="66" t="s">
        <v>1389</v>
      </c>
      <c r="R327" s="72" t="s">
        <v>9</v>
      </c>
      <c r="S327" s="72" t="s">
        <v>9</v>
      </c>
      <c r="T327" s="72"/>
    </row>
    <row r="328" spans="7:20" x14ac:dyDescent="0.25">
      <c r="G328" s="81" t="s">
        <v>1390</v>
      </c>
      <c r="H328" s="82">
        <v>777</v>
      </c>
      <c r="I328" s="81" t="s">
        <v>714</v>
      </c>
      <c r="J328" s="81"/>
      <c r="K328" s="81" t="s">
        <v>1391</v>
      </c>
      <c r="L328" s="82">
        <v>85</v>
      </c>
      <c r="M328" s="82">
        <v>85</v>
      </c>
      <c r="N328" s="67"/>
      <c r="O328" s="67"/>
      <c r="P328" s="82">
        <v>2375</v>
      </c>
      <c r="Q328" s="82" t="s">
        <v>1392</v>
      </c>
      <c r="R328" s="72" t="s">
        <v>9</v>
      </c>
      <c r="S328" s="72" t="s">
        <v>9</v>
      </c>
      <c r="T328" s="72"/>
    </row>
    <row r="329" spans="7:20" x14ac:dyDescent="0.25">
      <c r="G329" s="81" t="s">
        <v>1393</v>
      </c>
      <c r="H329" s="82">
        <v>1445</v>
      </c>
      <c r="I329" s="81" t="s">
        <v>795</v>
      </c>
      <c r="J329" s="81" t="s">
        <v>692</v>
      </c>
      <c r="K329" s="81" t="s">
        <v>1394</v>
      </c>
      <c r="L329" s="82">
        <v>6</v>
      </c>
      <c r="M329" s="82">
        <v>0</v>
      </c>
      <c r="N329" s="70"/>
      <c r="O329" s="71"/>
      <c r="P329" s="82">
        <v>1152</v>
      </c>
      <c r="Q329" s="82" t="s">
        <v>1395</v>
      </c>
      <c r="R329" s="72" t="s">
        <v>9</v>
      </c>
      <c r="S329" s="72" t="s">
        <v>9</v>
      </c>
      <c r="T329" s="72"/>
    </row>
    <row r="330" spans="7:20" x14ac:dyDescent="0.25">
      <c r="G330" s="81" t="s">
        <v>1396</v>
      </c>
      <c r="H330" s="82">
        <v>410</v>
      </c>
      <c r="I330" s="81" t="s">
        <v>1397</v>
      </c>
      <c r="J330" s="81"/>
      <c r="K330" s="81" t="s">
        <v>1398</v>
      </c>
      <c r="L330" s="82">
        <v>44</v>
      </c>
      <c r="M330" s="82">
        <v>43</v>
      </c>
      <c r="N330" s="70"/>
      <c r="O330" s="71"/>
      <c r="P330" s="82">
        <v>1229</v>
      </c>
      <c r="Q330" s="82" t="s">
        <v>1399</v>
      </c>
      <c r="R330" s="72" t="s">
        <v>9</v>
      </c>
      <c r="S330" s="72" t="s">
        <v>9</v>
      </c>
      <c r="T330" s="72"/>
    </row>
    <row r="331" spans="7:20" x14ac:dyDescent="0.25">
      <c r="G331" s="81" t="s">
        <v>1400</v>
      </c>
      <c r="H331" s="82">
        <v>1440</v>
      </c>
      <c r="I331" s="81" t="s">
        <v>795</v>
      </c>
      <c r="J331" s="81" t="s">
        <v>692</v>
      </c>
      <c r="K331" s="81" t="s">
        <v>1401</v>
      </c>
      <c r="L331" s="82">
        <v>6</v>
      </c>
      <c r="M331" s="82">
        <v>0</v>
      </c>
      <c r="N331" s="67"/>
      <c r="O331" s="67"/>
      <c r="P331" s="82">
        <v>1151</v>
      </c>
      <c r="Q331" s="82" t="s">
        <v>1402</v>
      </c>
      <c r="R331" s="72" t="s">
        <v>9</v>
      </c>
      <c r="S331" s="72" t="s">
        <v>9</v>
      </c>
      <c r="T331" s="72"/>
    </row>
    <row r="332" spans="7:20" x14ac:dyDescent="0.25">
      <c r="G332" s="81" t="s">
        <v>1403</v>
      </c>
      <c r="H332" s="82">
        <v>1411</v>
      </c>
      <c r="I332" s="81" t="s">
        <v>1404</v>
      </c>
      <c r="J332" s="81" t="s">
        <v>692</v>
      </c>
      <c r="K332" s="81" t="s">
        <v>1405</v>
      </c>
      <c r="L332" s="82">
        <v>70</v>
      </c>
      <c r="M332" s="82">
        <v>68</v>
      </c>
      <c r="N332" s="67">
        <v>33</v>
      </c>
      <c r="O332" s="67"/>
      <c r="P332" s="82">
        <v>1197</v>
      </c>
      <c r="Q332" s="82" t="s">
        <v>1406</v>
      </c>
      <c r="R332" s="72" t="s">
        <v>9</v>
      </c>
      <c r="S332" s="72" t="s">
        <v>9</v>
      </c>
      <c r="T332" s="72" t="s">
        <v>1407</v>
      </c>
    </row>
    <row r="333" spans="7:20" x14ac:dyDescent="0.25">
      <c r="G333" s="81" t="s">
        <v>1408</v>
      </c>
      <c r="H333" s="82">
        <v>1403</v>
      </c>
      <c r="I333" s="81" t="s">
        <v>1409</v>
      </c>
      <c r="J333" s="81" t="s">
        <v>183</v>
      </c>
      <c r="K333" s="81" t="s">
        <v>1410</v>
      </c>
      <c r="L333" s="82">
        <v>66</v>
      </c>
      <c r="M333" s="82">
        <v>66</v>
      </c>
      <c r="N333" s="70"/>
      <c r="O333" s="71"/>
      <c r="P333" s="82">
        <v>1150</v>
      </c>
      <c r="Q333" s="82" t="s">
        <v>1411</v>
      </c>
      <c r="R333" s="72" t="s">
        <v>9</v>
      </c>
      <c r="S333" s="72" t="s">
        <v>9</v>
      </c>
      <c r="T333" s="72"/>
    </row>
    <row r="334" spans="7:20" x14ac:dyDescent="0.25">
      <c r="G334" s="81" t="s">
        <v>1412</v>
      </c>
      <c r="H334" s="82">
        <v>250</v>
      </c>
      <c r="I334" s="81" t="s">
        <v>1413</v>
      </c>
      <c r="J334" s="81" t="s">
        <v>183</v>
      </c>
      <c r="K334" s="81" t="s">
        <v>1414</v>
      </c>
      <c r="L334" s="82">
        <v>80</v>
      </c>
      <c r="M334" s="82">
        <v>79</v>
      </c>
      <c r="N334" s="67"/>
      <c r="O334" s="68"/>
      <c r="P334" s="82">
        <v>2170</v>
      </c>
      <c r="Q334" s="82" t="s">
        <v>1415</v>
      </c>
      <c r="R334" s="72" t="s">
        <v>9</v>
      </c>
      <c r="S334" s="72" t="s">
        <v>9</v>
      </c>
      <c r="T334" s="72"/>
    </row>
    <row r="335" spans="7:20" x14ac:dyDescent="0.25">
      <c r="G335" s="81" t="s">
        <v>1416</v>
      </c>
      <c r="H335" s="82">
        <v>280</v>
      </c>
      <c r="I335" s="81" t="s">
        <v>1194</v>
      </c>
      <c r="J335" s="81" t="s">
        <v>183</v>
      </c>
      <c r="K335" s="81" t="s">
        <v>1417</v>
      </c>
      <c r="L335" s="82">
        <v>70</v>
      </c>
      <c r="M335" s="82">
        <v>69</v>
      </c>
      <c r="N335" s="67"/>
      <c r="O335" s="68"/>
      <c r="P335" s="82">
        <v>1849</v>
      </c>
      <c r="Q335" s="82" t="s">
        <v>1418</v>
      </c>
      <c r="R335" s="72" t="s">
        <v>9</v>
      </c>
      <c r="S335" s="72" t="s">
        <v>9</v>
      </c>
      <c r="T335" s="72"/>
    </row>
    <row r="336" spans="7:20" x14ac:dyDescent="0.25">
      <c r="G336" s="81" t="s">
        <v>1419</v>
      </c>
      <c r="H336" s="82">
        <v>249</v>
      </c>
      <c r="I336" s="81" t="s">
        <v>441</v>
      </c>
      <c r="J336" s="81" t="s">
        <v>183</v>
      </c>
      <c r="K336" s="81" t="s">
        <v>1420</v>
      </c>
      <c r="L336" s="82">
        <v>82</v>
      </c>
      <c r="M336" s="82">
        <v>80</v>
      </c>
      <c r="N336" s="67"/>
      <c r="O336" s="67"/>
      <c r="P336" s="82">
        <v>1843</v>
      </c>
      <c r="Q336" s="82" t="s">
        <v>1421</v>
      </c>
      <c r="R336" s="72" t="s">
        <v>9</v>
      </c>
      <c r="S336" s="72" t="s">
        <v>9</v>
      </c>
      <c r="T336" s="72"/>
    </row>
    <row r="337" spans="7:20" x14ac:dyDescent="0.25">
      <c r="G337" s="81" t="s">
        <v>1422</v>
      </c>
      <c r="H337" s="82" t="s">
        <v>1423</v>
      </c>
      <c r="I337" s="81" t="s">
        <v>615</v>
      </c>
      <c r="J337" s="81" t="s">
        <v>183</v>
      </c>
      <c r="K337" s="81" t="s">
        <v>1424</v>
      </c>
      <c r="L337" s="82">
        <v>260</v>
      </c>
      <c r="M337" s="82">
        <v>259</v>
      </c>
      <c r="N337" s="70"/>
      <c r="O337" s="71"/>
      <c r="P337" s="82">
        <v>1322</v>
      </c>
      <c r="Q337" s="82" t="s">
        <v>1425</v>
      </c>
      <c r="R337" s="72" t="s">
        <v>9</v>
      </c>
      <c r="S337" s="72" t="s">
        <v>9</v>
      </c>
      <c r="T337" s="72"/>
    </row>
    <row r="338" spans="7:20" x14ac:dyDescent="0.25">
      <c r="G338" s="81" t="s">
        <v>1426</v>
      </c>
      <c r="H338" s="82">
        <v>129</v>
      </c>
      <c r="I338" s="81" t="s">
        <v>1049</v>
      </c>
      <c r="J338" s="81" t="s">
        <v>206</v>
      </c>
      <c r="K338" s="81" t="s">
        <v>1427</v>
      </c>
      <c r="L338" s="82">
        <v>90</v>
      </c>
      <c r="M338" s="82">
        <v>89</v>
      </c>
      <c r="N338" s="67">
        <v>3</v>
      </c>
      <c r="O338" s="68">
        <v>200217.26</v>
      </c>
      <c r="P338" s="82">
        <v>1601</v>
      </c>
      <c r="Q338" s="82" t="s">
        <v>1428</v>
      </c>
      <c r="R338" s="72" t="s">
        <v>9</v>
      </c>
      <c r="S338" s="72" t="s">
        <v>9</v>
      </c>
      <c r="T338" s="72" t="s">
        <v>1429</v>
      </c>
    </row>
    <row r="339" spans="7:20" x14ac:dyDescent="0.25">
      <c r="G339" s="81" t="s">
        <v>1430</v>
      </c>
      <c r="H339" s="82">
        <v>1030</v>
      </c>
      <c r="I339" s="81" t="s">
        <v>1431</v>
      </c>
      <c r="J339" s="81" t="s">
        <v>1007</v>
      </c>
      <c r="K339" s="81" t="s">
        <v>1432</v>
      </c>
      <c r="L339" s="82">
        <v>109</v>
      </c>
      <c r="M339" s="82">
        <v>100</v>
      </c>
      <c r="N339" s="67"/>
      <c r="O339" s="68"/>
      <c r="P339" s="82">
        <v>11</v>
      </c>
      <c r="Q339" s="82" t="s">
        <v>1433</v>
      </c>
      <c r="R339" s="72" t="s">
        <v>9</v>
      </c>
      <c r="S339" s="72" t="s">
        <v>9</v>
      </c>
      <c r="T339" s="72"/>
    </row>
    <row r="340" spans="7:20" x14ac:dyDescent="0.25">
      <c r="G340" s="81" t="s">
        <v>1434</v>
      </c>
      <c r="H340" s="82">
        <v>150</v>
      </c>
      <c r="I340" s="81" t="s">
        <v>1435</v>
      </c>
      <c r="J340" s="81" t="s">
        <v>183</v>
      </c>
      <c r="K340" s="81" t="s">
        <v>1436</v>
      </c>
      <c r="L340" s="82">
        <v>76</v>
      </c>
      <c r="M340" s="82">
        <v>75</v>
      </c>
      <c r="N340" s="67"/>
      <c r="O340" s="68"/>
      <c r="P340" s="82">
        <v>1597</v>
      </c>
      <c r="Q340" s="82" t="s">
        <v>1437</v>
      </c>
      <c r="R340" s="72" t="s">
        <v>9</v>
      </c>
      <c r="S340" s="72" t="s">
        <v>9</v>
      </c>
      <c r="T340" s="72" t="s">
        <v>194</v>
      </c>
    </row>
    <row r="341" spans="7:20" x14ac:dyDescent="0.25">
      <c r="G341" s="81" t="s">
        <v>1438</v>
      </c>
      <c r="H341" s="82">
        <v>214</v>
      </c>
      <c r="I341" s="81" t="s">
        <v>729</v>
      </c>
      <c r="J341" s="81" t="s">
        <v>183</v>
      </c>
      <c r="K341" s="81" t="s">
        <v>1439</v>
      </c>
      <c r="L341" s="82">
        <v>64</v>
      </c>
      <c r="M341" s="82">
        <v>0</v>
      </c>
      <c r="N341" s="67"/>
      <c r="O341" s="67"/>
      <c r="P341" s="82">
        <v>159</v>
      </c>
      <c r="Q341" s="82" t="s">
        <v>1440</v>
      </c>
      <c r="R341" s="72" t="s">
        <v>9</v>
      </c>
      <c r="S341" s="72" t="s">
        <v>9</v>
      </c>
      <c r="T341" s="72"/>
    </row>
    <row r="342" spans="7:20" x14ac:dyDescent="0.25">
      <c r="G342" s="81" t="s">
        <v>1441</v>
      </c>
      <c r="H342" s="82" t="s">
        <v>1442</v>
      </c>
      <c r="I342" s="81" t="s">
        <v>1443</v>
      </c>
      <c r="J342" s="81" t="s">
        <v>183</v>
      </c>
      <c r="K342" s="81" t="s">
        <v>1444</v>
      </c>
      <c r="L342" s="82">
        <v>22</v>
      </c>
      <c r="M342" s="82">
        <v>22</v>
      </c>
      <c r="N342" s="67"/>
      <c r="O342" s="68"/>
      <c r="P342" s="82">
        <v>1140</v>
      </c>
      <c r="Q342" s="82" t="s">
        <v>1445</v>
      </c>
      <c r="R342" s="72" t="s">
        <v>9</v>
      </c>
      <c r="S342" s="72" t="s">
        <v>9</v>
      </c>
      <c r="T342" s="72"/>
    </row>
    <row r="343" spans="7:20" x14ac:dyDescent="0.25">
      <c r="G343" s="81" t="s">
        <v>1446</v>
      </c>
      <c r="H343" s="82">
        <v>650</v>
      </c>
      <c r="I343" s="81" t="s">
        <v>907</v>
      </c>
      <c r="J343" s="81" t="s">
        <v>183</v>
      </c>
      <c r="K343" s="81" t="s">
        <v>1447</v>
      </c>
      <c r="L343" s="82">
        <v>8</v>
      </c>
      <c r="M343" s="82">
        <v>8</v>
      </c>
      <c r="N343" s="67"/>
      <c r="O343" s="68"/>
      <c r="P343" s="82">
        <v>342</v>
      </c>
      <c r="Q343" s="82" t="s">
        <v>1448</v>
      </c>
      <c r="R343" s="72" t="s">
        <v>9</v>
      </c>
      <c r="S343" s="72" t="s">
        <v>9</v>
      </c>
      <c r="T343" s="72"/>
    </row>
    <row r="344" spans="7:20" x14ac:dyDescent="0.25">
      <c r="G344" s="81" t="s">
        <v>1449</v>
      </c>
      <c r="H344" s="82">
        <v>141</v>
      </c>
      <c r="I344" s="81" t="s">
        <v>441</v>
      </c>
      <c r="J344" s="81" t="s">
        <v>183</v>
      </c>
      <c r="K344" s="81" t="s">
        <v>1450</v>
      </c>
      <c r="L344" s="82">
        <v>106</v>
      </c>
      <c r="M344" s="82">
        <v>104</v>
      </c>
      <c r="N344" s="67"/>
      <c r="O344" s="68"/>
      <c r="P344" s="82">
        <v>1027</v>
      </c>
      <c r="Q344" s="82" t="s">
        <v>1451</v>
      </c>
      <c r="R344" s="72" t="s">
        <v>9</v>
      </c>
      <c r="S344" s="72" t="s">
        <v>9</v>
      </c>
      <c r="T344" s="72"/>
    </row>
    <row r="345" spans="7:20" x14ac:dyDescent="0.25">
      <c r="G345" s="81" t="s">
        <v>1452</v>
      </c>
      <c r="H345" s="82">
        <v>40</v>
      </c>
      <c r="I345" s="81" t="s">
        <v>1453</v>
      </c>
      <c r="J345" s="81" t="s">
        <v>1007</v>
      </c>
      <c r="K345" s="81" t="s">
        <v>1454</v>
      </c>
      <c r="L345" s="82">
        <v>223</v>
      </c>
      <c r="M345" s="82">
        <v>221</v>
      </c>
      <c r="N345" s="67"/>
      <c r="O345" s="68"/>
      <c r="P345" s="82">
        <v>2130</v>
      </c>
      <c r="Q345" s="82" t="s">
        <v>1455</v>
      </c>
      <c r="R345" s="72" t="s">
        <v>9</v>
      </c>
      <c r="S345" s="72" t="s">
        <v>9</v>
      </c>
      <c r="T345" s="72"/>
    </row>
    <row r="346" spans="7:20" x14ac:dyDescent="0.25">
      <c r="G346" s="81" t="s">
        <v>1456</v>
      </c>
      <c r="H346" s="82" t="s">
        <v>1457</v>
      </c>
      <c r="I346" s="81" t="s">
        <v>533</v>
      </c>
      <c r="J346" s="81" t="s">
        <v>183</v>
      </c>
      <c r="K346" s="81" t="s">
        <v>1458</v>
      </c>
      <c r="L346" s="82">
        <v>49</v>
      </c>
      <c r="M346" s="82">
        <v>48</v>
      </c>
      <c r="N346" s="67"/>
      <c r="O346" s="67"/>
      <c r="P346" s="82">
        <v>1331</v>
      </c>
      <c r="Q346" s="82" t="s">
        <v>1459</v>
      </c>
      <c r="R346" s="83" t="s">
        <v>9</v>
      </c>
      <c r="S346" s="83" t="s">
        <v>9</v>
      </c>
      <c r="T346" s="72"/>
    </row>
    <row r="347" spans="7:20" x14ac:dyDescent="0.25">
      <c r="G347" s="84" t="s">
        <v>1460</v>
      </c>
      <c r="H347" s="72">
        <v>2501</v>
      </c>
      <c r="I347" s="84" t="s">
        <v>950</v>
      </c>
      <c r="J347" s="84" t="s">
        <v>183</v>
      </c>
      <c r="K347" s="84" t="s">
        <v>1461</v>
      </c>
      <c r="L347" s="72">
        <v>136</v>
      </c>
      <c r="M347" s="72">
        <v>134</v>
      </c>
      <c r="P347" s="72">
        <v>1594</v>
      </c>
      <c r="Q347" s="72" t="s">
        <v>1462</v>
      </c>
      <c r="R347" s="72" t="s">
        <v>9</v>
      </c>
      <c r="S347" s="72" t="s">
        <v>9</v>
      </c>
      <c r="T347" s="72"/>
    </row>
    <row r="348" spans="7:20" x14ac:dyDescent="0.25">
      <c r="G348" s="84" t="s">
        <v>1463</v>
      </c>
      <c r="H348" s="72">
        <v>160</v>
      </c>
      <c r="I348" s="84" t="s">
        <v>441</v>
      </c>
      <c r="J348" s="84" t="s">
        <v>183</v>
      </c>
      <c r="K348" s="84" t="s">
        <v>1464</v>
      </c>
      <c r="L348" s="72">
        <v>91</v>
      </c>
      <c r="M348" s="72">
        <v>89</v>
      </c>
      <c r="P348" s="72">
        <v>109</v>
      </c>
      <c r="Q348" s="72" t="s">
        <v>1465</v>
      </c>
      <c r="R348" s="72" t="s">
        <v>9</v>
      </c>
      <c r="S348" s="72" t="s">
        <v>9</v>
      </c>
      <c r="T348" s="72"/>
    </row>
    <row r="349" spans="7:20" x14ac:dyDescent="0.25">
      <c r="G349" s="84" t="s">
        <v>1466</v>
      </c>
      <c r="H349" s="72">
        <v>1239</v>
      </c>
      <c r="I349" s="84" t="s">
        <v>353</v>
      </c>
      <c r="J349" s="84" t="s">
        <v>183</v>
      </c>
      <c r="K349" s="84" t="s">
        <v>1467</v>
      </c>
      <c r="L349" s="72">
        <v>98</v>
      </c>
      <c r="M349" s="72">
        <v>97</v>
      </c>
      <c r="P349" s="72">
        <v>1584</v>
      </c>
      <c r="Q349" s="72" t="s">
        <v>1468</v>
      </c>
      <c r="R349" s="72" t="s">
        <v>9</v>
      </c>
      <c r="S349" s="72" t="s">
        <v>9</v>
      </c>
      <c r="T349" s="72" t="s">
        <v>194</v>
      </c>
    </row>
    <row r="350" spans="7:20" x14ac:dyDescent="0.25">
      <c r="G350" s="84" t="s">
        <v>1469</v>
      </c>
      <c r="H350" s="72">
        <v>2261</v>
      </c>
      <c r="I350" s="84" t="s">
        <v>725</v>
      </c>
      <c r="J350" s="84" t="s">
        <v>183</v>
      </c>
      <c r="K350" s="84" t="s">
        <v>1470</v>
      </c>
      <c r="L350" s="72">
        <v>16</v>
      </c>
      <c r="M350" s="72">
        <v>10</v>
      </c>
      <c r="O350" s="77"/>
      <c r="P350" s="72">
        <v>171</v>
      </c>
      <c r="Q350" s="72" t="s">
        <v>1471</v>
      </c>
      <c r="R350" s="72" t="s">
        <v>9</v>
      </c>
      <c r="S350" s="72" t="s">
        <v>9</v>
      </c>
      <c r="T350" s="83"/>
    </row>
    <row r="351" spans="7:20" x14ac:dyDescent="0.25">
      <c r="G351" s="84" t="s">
        <v>1472</v>
      </c>
      <c r="H351" s="72">
        <v>240</v>
      </c>
      <c r="I351" s="84" t="s">
        <v>222</v>
      </c>
      <c r="J351" s="84" t="s">
        <v>183</v>
      </c>
      <c r="K351" s="84" t="s">
        <v>1473</v>
      </c>
      <c r="L351" s="72">
        <v>30</v>
      </c>
      <c r="M351" s="72">
        <v>29</v>
      </c>
      <c r="O351" s="77"/>
      <c r="P351" s="72">
        <v>180</v>
      </c>
      <c r="Q351" s="72" t="s">
        <v>1474</v>
      </c>
      <c r="R351" s="72" t="s">
        <v>9</v>
      </c>
      <c r="S351" s="72" t="s">
        <v>9</v>
      </c>
      <c r="T351" s="72"/>
    </row>
    <row r="352" spans="7:20" x14ac:dyDescent="0.25">
      <c r="G352" s="84" t="s">
        <v>1475</v>
      </c>
      <c r="H352" s="72">
        <v>195</v>
      </c>
      <c r="I352" s="84" t="s">
        <v>1476</v>
      </c>
      <c r="J352" s="84" t="s">
        <v>183</v>
      </c>
      <c r="K352" s="84" t="s">
        <v>1477</v>
      </c>
      <c r="L352" s="72">
        <v>10</v>
      </c>
      <c r="M352" s="72">
        <v>9</v>
      </c>
      <c r="P352" s="72">
        <v>148</v>
      </c>
      <c r="Q352" s="72" t="s">
        <v>1478</v>
      </c>
      <c r="R352" s="72" t="s">
        <v>9</v>
      </c>
      <c r="S352" s="72" t="s">
        <v>9</v>
      </c>
      <c r="T352" s="72"/>
    </row>
    <row r="353" spans="7:20" x14ac:dyDescent="0.25">
      <c r="G353" s="84" t="s">
        <v>1479</v>
      </c>
      <c r="H353" s="72">
        <v>480</v>
      </c>
      <c r="I353" s="84" t="s">
        <v>441</v>
      </c>
      <c r="J353" s="84" t="s">
        <v>183</v>
      </c>
      <c r="K353" s="84" t="s">
        <v>1480</v>
      </c>
      <c r="L353" s="72">
        <v>32</v>
      </c>
      <c r="M353" s="72">
        <v>20</v>
      </c>
      <c r="P353" s="72">
        <v>288</v>
      </c>
      <c r="Q353" s="72" t="s">
        <v>1481</v>
      </c>
      <c r="R353" s="72" t="s">
        <v>9</v>
      </c>
      <c r="S353" s="72" t="s">
        <v>9</v>
      </c>
      <c r="T353" s="72"/>
    </row>
    <row r="354" spans="7:20" x14ac:dyDescent="0.25">
      <c r="G354" s="84" t="s">
        <v>1482</v>
      </c>
      <c r="H354" s="72">
        <v>850</v>
      </c>
      <c r="I354" s="84" t="s">
        <v>1483</v>
      </c>
      <c r="J354" s="84" t="s">
        <v>183</v>
      </c>
      <c r="K354" s="84" t="s">
        <v>1484</v>
      </c>
      <c r="L354" s="72">
        <v>47</v>
      </c>
      <c r="M354" s="72">
        <v>46</v>
      </c>
      <c r="N354">
        <v>47</v>
      </c>
      <c r="O354" s="77">
        <v>869803.26</v>
      </c>
      <c r="P354" s="72">
        <v>1550</v>
      </c>
      <c r="Q354" s="72" t="s">
        <v>1485</v>
      </c>
      <c r="R354" s="72" t="s">
        <v>9</v>
      </c>
      <c r="S354" s="72" t="s">
        <v>9</v>
      </c>
      <c r="T354" s="72" t="s">
        <v>203</v>
      </c>
    </row>
  </sheetData>
  <sortState xmlns:xlrd2="http://schemas.microsoft.com/office/spreadsheetml/2017/richdata2" ref="C7:C40">
    <sortCondition ref="C7:C40"/>
  </sortState>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Portfolio</vt:lpstr>
      <vt:lpstr>Donor Project</vt:lpstr>
      <vt:lpstr>Financing Plan</vt:lpstr>
      <vt:lpstr>Deficit Project</vt:lpstr>
      <vt:lpstr>Documentation</vt:lpstr>
      <vt:lpstr>Submission Checklist</vt:lpstr>
      <vt:lpstr>MOHCD Use</vt:lpstr>
      <vt:lpstr>DropDown</vt:lpstr>
      <vt:lpstr>'Donor Project'!Print_Area</vt:lpstr>
      <vt:lpstr>'Financing Plan'!Print_Area</vt:lpstr>
      <vt:lpstr>Portfolio!Print_Area</vt:lpstr>
      <vt:lpstr>'Submission Checklist'!Print_Area</vt:lpstr>
      <vt:lpstr>'Donor Project'!Print_Titles</vt:lpstr>
    </vt:vector>
  </TitlesOfParts>
  <Manager/>
  <Company>CCSF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Tsou, Jackie (MYR)</dc:creator>
  <cp:keywords/>
  <dc:description/>
  <cp:lastModifiedBy>Tsou, Jackie (MYR)</cp:lastModifiedBy>
  <cp:revision/>
  <cp:lastPrinted>2024-04-17T20:00:56Z</cp:lastPrinted>
  <dcterms:created xsi:type="dcterms:W3CDTF">2024-01-24T17:30:58Z</dcterms:created>
  <dcterms:modified xsi:type="dcterms:W3CDTF">2024-05-09T21:21:01Z</dcterms:modified>
  <cp:category/>
  <cp:contentStatus/>
</cp:coreProperties>
</file>